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465" activeTab="4"/>
  </bookViews>
  <sheets>
    <sheet name="①基本データ入力" sheetId="1" r:id="rId1"/>
    <sheet name="②個人種目申込" sheetId="2" r:id="rId2"/>
    <sheet name="③リレー申込" sheetId="3" r:id="rId3"/>
    <sheet name="④学校参加申込書（提出用）" sheetId="4" r:id="rId4"/>
    <sheet name="⑤外部指導者" sheetId="5" r:id="rId5"/>
    <sheet name="理事処理用" sheetId="6" r:id="rId6"/>
    <sheet name="県内中学住所" sheetId="7" state="hidden" r:id="rId7"/>
  </sheets>
  <definedNames>
    <definedName name="_xlnm.Print_Area" localSheetId="2">'③リレー申込'!$A$1:$S$33</definedName>
    <definedName name="県内中学校">'県内中学住所'!$D$3:$D$56</definedName>
  </definedNames>
  <calcPr fullCalcOnLoad="1"/>
</workbook>
</file>

<file path=xl/comments5.xml><?xml version="1.0" encoding="utf-8"?>
<comments xmlns="http://schemas.openxmlformats.org/spreadsheetml/2006/main">
  <authors>
    <author>NAOKI</author>
  </authors>
  <commentList>
    <comment ref="M9" authorId="0">
      <text>
        <r>
          <rPr>
            <b/>
            <sz val="18"/>
            <color indexed="10"/>
            <rFont val="ＭＳ Ｐゴシック"/>
            <family val="3"/>
          </rPr>
          <t>コーチが大会当日プールサイドに入られるかどうか生徒に聞いてください。入られる場合は基本データ外部コーチの欄に入力してこのページを印刷・押印し提出願います。</t>
        </r>
      </text>
    </comment>
  </commentList>
</comments>
</file>

<file path=xl/sharedStrings.xml><?xml version="1.0" encoding="utf-8"?>
<sst xmlns="http://schemas.openxmlformats.org/spreadsheetml/2006/main" count="1125" uniqueCount="648">
  <si>
    <t>私立</t>
  </si>
  <si>
    <t>ｚ</t>
  </si>
  <si>
    <t>岡山中学</t>
  </si>
  <si>
    <t>岡山中学校</t>
  </si>
  <si>
    <t>701-0206</t>
  </si>
  <si>
    <t>086-282-6336</t>
  </si>
  <si>
    <t>ｚ</t>
  </si>
  <si>
    <t>山陽女子</t>
  </si>
  <si>
    <t>ｚ</t>
  </si>
  <si>
    <t>就実</t>
  </si>
  <si>
    <t>就実中学校</t>
  </si>
  <si>
    <t>700-0817</t>
  </si>
  <si>
    <t>086-225-1326</t>
  </si>
  <si>
    <t>ｚ</t>
  </si>
  <si>
    <t>ｚ</t>
  </si>
  <si>
    <t>新見市立　菅生中学校</t>
  </si>
  <si>
    <t>718-0211</t>
  </si>
  <si>
    <t>新見市菅生２５６１</t>
  </si>
  <si>
    <t>0867-78-1015</t>
  </si>
  <si>
    <t>新見市立　福本中学校</t>
  </si>
  <si>
    <t>718-0007</t>
  </si>
  <si>
    <t>新見市坂本１５６１－１</t>
  </si>
  <si>
    <t>0867-72-2786</t>
  </si>
  <si>
    <t>新見市立　草間中学校</t>
  </si>
  <si>
    <t>719-2641</t>
  </si>
  <si>
    <t>新見市草間７４７１－１</t>
  </si>
  <si>
    <t>0867-76-2010</t>
  </si>
  <si>
    <t>新見市立　豊永中学校</t>
  </si>
  <si>
    <t>719-2722</t>
  </si>
  <si>
    <t>新見市豊永佐伏６１３６</t>
  </si>
  <si>
    <t>0867-74-2008</t>
  </si>
  <si>
    <t>719-3501</t>
  </si>
  <si>
    <t>阿哲郡大佐町大井野１０５５－２</t>
  </si>
  <si>
    <t>0867-98-2103</t>
  </si>
  <si>
    <t>岡山市立　富山中学校</t>
  </si>
  <si>
    <t>大佐町立　大井野中学校</t>
  </si>
  <si>
    <t>岡山　福田</t>
  </si>
  <si>
    <t>県立岡山操山</t>
  </si>
  <si>
    <t>岡大附属</t>
  </si>
  <si>
    <t>岡山理大附属</t>
  </si>
  <si>
    <t>ここで選択↑</t>
  </si>
  <si>
    <t>男子</t>
  </si>
  <si>
    <t>06</t>
  </si>
  <si>
    <t>02</t>
  </si>
  <si>
    <t>100</t>
  </si>
  <si>
    <t>月</t>
  </si>
  <si>
    <t>日</t>
  </si>
  <si>
    <t>学年</t>
  </si>
  <si>
    <t>種目（１）</t>
  </si>
  <si>
    <t>距離</t>
  </si>
  <si>
    <t>分</t>
  </si>
  <si>
    <t>秒</t>
  </si>
  <si>
    <t>種目（２）</t>
  </si>
  <si>
    <t>56</t>
  </si>
  <si>
    <t>05</t>
  </si>
  <si>
    <t>05</t>
  </si>
  <si>
    <t>平泳ぎ</t>
  </si>
  <si>
    <t>学校長名</t>
  </si>
  <si>
    <t>顧問</t>
  </si>
  <si>
    <t>一人目</t>
  </si>
  <si>
    <t>二人目</t>
  </si>
  <si>
    <t>氏名</t>
  </si>
  <si>
    <t>学年</t>
  </si>
  <si>
    <t>種目</t>
  </si>
  <si>
    <t>距離</t>
  </si>
  <si>
    <t>性別</t>
  </si>
  <si>
    <t>学校名</t>
  </si>
  <si>
    <t>引率①</t>
  </si>
  <si>
    <t>引率②</t>
  </si>
  <si>
    <t>学校長名</t>
  </si>
  <si>
    <t>女子</t>
  </si>
  <si>
    <t>大会開催年度</t>
  </si>
  <si>
    <t>大会種別</t>
  </si>
  <si>
    <t>性別</t>
  </si>
  <si>
    <t>リレー</t>
  </si>
  <si>
    <t>400</t>
  </si>
  <si>
    <t>02</t>
  </si>
  <si>
    <t>01</t>
  </si>
  <si>
    <t>リレーエントリー入力画面</t>
  </si>
  <si>
    <t>所属名</t>
  </si>
  <si>
    <t>個人種目エントリー入力画面</t>
  </si>
  <si>
    <t>基本データ入力画面</t>
  </si>
  <si>
    <t>の部分のみです。</t>
  </si>
  <si>
    <t>入力箇所は</t>
  </si>
  <si>
    <t>年度</t>
  </si>
  <si>
    <t>中学校</t>
  </si>
  <si>
    <t>コーチ名</t>
  </si>
  <si>
    <t>年齢</t>
  </si>
  <si>
    <t>申込み年月日</t>
  </si>
  <si>
    <t>月</t>
  </si>
  <si>
    <t>年</t>
  </si>
  <si>
    <t>日</t>
  </si>
  <si>
    <t>住　　　所</t>
  </si>
  <si>
    <t>電　　　話</t>
  </si>
  <si>
    <t>氏　　名</t>
  </si>
  <si>
    <t>性　　別</t>
  </si>
  <si>
    <t>年　　齢</t>
  </si>
  <si>
    <t>外部指導者確認書（校長承認書）</t>
  </si>
  <si>
    <t>記</t>
  </si>
  <si>
    <t>（　　　                    コ　　　ー　　　チ 　 　　　　　　　　　）として承認いたしました。</t>
  </si>
  <si>
    <t>　　　　ふりがな</t>
  </si>
  <si>
    <t>水 泳 専 門 部 部 長　 　　　　様</t>
  </si>
  <si>
    <t>学校長</t>
  </si>
  <si>
    <t>（公印）</t>
  </si>
  <si>
    <t xml:space="preserve"> Ｆ　Ａ　Ｘ</t>
  </si>
  <si>
    <t>ふりがな</t>
  </si>
  <si>
    <t>住　　所</t>
  </si>
  <si>
    <t>電　　話</t>
  </si>
  <si>
    <t>女子</t>
  </si>
  <si>
    <t>生年月日</t>
  </si>
  <si>
    <t>性別</t>
  </si>
  <si>
    <t>氏名</t>
  </si>
  <si>
    <t>ｶﾅ</t>
  </si>
  <si>
    <t>生年</t>
  </si>
  <si>
    <t>所属名</t>
  </si>
  <si>
    <t>スイミングクラブ</t>
  </si>
  <si>
    <t>フリガナ</t>
  </si>
  <si>
    <t>エントリータイム</t>
  </si>
  <si>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</si>
  <si>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</si>
  <si>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</si>
  <si>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</si>
  <si>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</si>
  <si>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</si>
  <si>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</si>
  <si>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</si>
  <si>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</si>
  <si>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</si>
  <si>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</si>
  <si>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</si>
  <si>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</si>
  <si>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</si>
  <si>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</si>
  <si>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</si>
  <si>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</si>
  <si>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</si>
  <si>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</si>
  <si>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</si>
  <si>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</si>
  <si>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</si>
  <si>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</si>
  <si>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</si>
  <si>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</si>
  <si>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</si>
  <si>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</si>
  <si>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</si>
  <si>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</si>
  <si>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</si>
  <si>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</si>
  <si>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</si>
  <si>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</si>
  <si>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</si>
  <si>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</si>
  <si>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</si>
  <si>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</si>
  <si>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ﾌﾘｶﾞﾅ</t>
  </si>
  <si>
    <t xml:space="preserve"> </t>
  </si>
  <si>
    <t>チーム番号(4)</t>
  </si>
  <si>
    <t>チーム名(20)</t>
  </si>
  <si>
    <t>ﾖﾐｶﾞﾅ(15)</t>
  </si>
  <si>
    <t>所属番号(4)</t>
  </si>
  <si>
    <t>加盟番号(2)</t>
  </si>
  <si>
    <t>ｴﾝﾄﾘｰ(5)</t>
  </si>
  <si>
    <t>ｴﾝﾄﾘｰﾀｲﾑ(7)</t>
  </si>
  <si>
    <t>13</t>
  </si>
  <si>
    <t>4</t>
  </si>
  <si>
    <t>リレーエントリータイム</t>
  </si>
  <si>
    <t>メドレーリレーエントリータイム</t>
  </si>
  <si>
    <t>顧　　　問</t>
  </si>
  <si>
    <t>引 率 者</t>
  </si>
  <si>
    <t>〒番号</t>
  </si>
  <si>
    <t>住所</t>
  </si>
  <si>
    <t>電話番号</t>
  </si>
  <si>
    <t>FAX</t>
  </si>
  <si>
    <t>引率１</t>
  </si>
  <si>
    <t>引率２</t>
  </si>
  <si>
    <t>役員１</t>
  </si>
  <si>
    <t>役員２</t>
  </si>
  <si>
    <t>希望・要望</t>
  </si>
  <si>
    <t>30</t>
  </si>
  <si>
    <t>05</t>
  </si>
  <si>
    <t>05</t>
  </si>
  <si>
    <t>自由形</t>
  </si>
  <si>
    <t>100</t>
  </si>
  <si>
    <t>20</t>
  </si>
  <si>
    <t>男子100自由形</t>
  </si>
  <si>
    <t>女子100自由形</t>
  </si>
  <si>
    <t>男子1500自由形</t>
  </si>
  <si>
    <t>女子800自由形</t>
  </si>
  <si>
    <t>男子50自由形</t>
  </si>
  <si>
    <t>女子50自由形</t>
  </si>
  <si>
    <t>男子400個人メドレー</t>
  </si>
  <si>
    <t>女子400個人メドレー</t>
  </si>
  <si>
    <t>男子200自由形</t>
  </si>
  <si>
    <t>女子200自由形</t>
  </si>
  <si>
    <t>男子200バタフライ</t>
  </si>
  <si>
    <t>女子200バタフライ</t>
  </si>
  <si>
    <t>男子200背泳ぎ</t>
  </si>
  <si>
    <t>女子200背泳ぎ</t>
  </si>
  <si>
    <t>男子200平泳ぎ</t>
  </si>
  <si>
    <t>女子200平泳ぎ</t>
  </si>
  <si>
    <t>男子200個人メドレー</t>
  </si>
  <si>
    <t>女子200個人メドレー</t>
  </si>
  <si>
    <t>男子400自由形</t>
  </si>
  <si>
    <t>女子400自由形</t>
  </si>
  <si>
    <t>男子100バタフライ</t>
  </si>
  <si>
    <t>女子100バタフライ</t>
  </si>
  <si>
    <t>男子100背泳ぎ</t>
  </si>
  <si>
    <t>女子100背泳ぎ</t>
  </si>
  <si>
    <t>男子100平泳ぎ</t>
  </si>
  <si>
    <t>女子100平泳ぎ</t>
  </si>
  <si>
    <t>男子</t>
  </si>
  <si>
    <t>理事確認用</t>
  </si>
  <si>
    <t>登録団体番号　33＋地区アルファベット＋学校番号  合併の都合上ｂとｅが保留になりました。</t>
  </si>
  <si>
    <t>岡山市</t>
  </si>
  <si>
    <t>ａ</t>
  </si>
  <si>
    <t>01</t>
  </si>
  <si>
    <t>岡山中央</t>
  </si>
  <si>
    <t>岡山市立　岡山中央中学校</t>
  </si>
  <si>
    <t>700-0818</t>
  </si>
  <si>
    <t>086-225-0151</t>
  </si>
  <si>
    <t>ａ</t>
  </si>
  <si>
    <t>岡北</t>
  </si>
  <si>
    <t>岡山市立　岡北中学校</t>
  </si>
  <si>
    <t>700-0081</t>
  </si>
  <si>
    <t>086-252-3256</t>
  </si>
  <si>
    <t>ａ</t>
  </si>
  <si>
    <t>03</t>
  </si>
  <si>
    <t>京山</t>
  </si>
  <si>
    <t>岡山市立　京山中学校</t>
  </si>
  <si>
    <t>700-0087</t>
  </si>
  <si>
    <t>086-254-2797</t>
  </si>
  <si>
    <t>04</t>
  </si>
  <si>
    <t>石井</t>
  </si>
  <si>
    <t>岡山市立　石井中学校</t>
  </si>
  <si>
    <t>700-0051</t>
  </si>
  <si>
    <t>086-252-1165</t>
  </si>
  <si>
    <t>ａ</t>
  </si>
  <si>
    <t>桑田</t>
  </si>
  <si>
    <t>岡山市立　桑田中学校</t>
  </si>
  <si>
    <t>700-0983</t>
  </si>
  <si>
    <t>086-224-5836</t>
  </si>
  <si>
    <t>岡輝</t>
  </si>
  <si>
    <t>岡山市立　岡輝中学校</t>
  </si>
  <si>
    <t>700-0867</t>
  </si>
  <si>
    <t>086-224-0358</t>
  </si>
  <si>
    <t>07</t>
  </si>
  <si>
    <t>福浜</t>
  </si>
  <si>
    <t>岡山市立　福浜中学校</t>
  </si>
  <si>
    <t>702-8036</t>
  </si>
  <si>
    <t>086-262-1178</t>
  </si>
  <si>
    <t>08</t>
  </si>
  <si>
    <t>福南</t>
  </si>
  <si>
    <t>岡山市立　福南中学校</t>
  </si>
  <si>
    <t>702-8054</t>
  </si>
  <si>
    <t>086-264-5490</t>
  </si>
  <si>
    <t>ａ</t>
  </si>
  <si>
    <t>09</t>
  </si>
  <si>
    <t>芳泉</t>
  </si>
  <si>
    <t>岡山市立　芳泉中学校</t>
  </si>
  <si>
    <t>700-0956</t>
  </si>
  <si>
    <t>086-264-9081</t>
  </si>
  <si>
    <t>10</t>
  </si>
  <si>
    <t>東山</t>
  </si>
  <si>
    <t>岡山市立　東山中学校</t>
  </si>
  <si>
    <t>703-8295</t>
  </si>
  <si>
    <t>086-272-2168</t>
  </si>
  <si>
    <t>11</t>
  </si>
  <si>
    <t>操山</t>
  </si>
  <si>
    <t>岡山市立　操山中学校</t>
  </si>
  <si>
    <t>703-8236</t>
  </si>
  <si>
    <t>086-272-2248</t>
  </si>
  <si>
    <t>12</t>
  </si>
  <si>
    <t>操南</t>
  </si>
  <si>
    <t>岡山市立　操南中学校</t>
  </si>
  <si>
    <t>702-8006</t>
  </si>
  <si>
    <t>086-277-7281</t>
  </si>
  <si>
    <t>富山</t>
  </si>
  <si>
    <t>703-8261</t>
  </si>
  <si>
    <t>086-277-2812</t>
  </si>
  <si>
    <t>14</t>
  </si>
  <si>
    <t>御南</t>
  </si>
  <si>
    <t>岡山市立　御南中学校</t>
  </si>
  <si>
    <t>700-0951</t>
  </si>
  <si>
    <t>086-241-3357</t>
  </si>
  <si>
    <t>15</t>
  </si>
  <si>
    <t>芳田</t>
  </si>
  <si>
    <t>岡山市立　芳田中学校</t>
  </si>
  <si>
    <t>086-241-0533</t>
  </si>
  <si>
    <t>16</t>
  </si>
  <si>
    <t>光南台</t>
  </si>
  <si>
    <t>岡山市立　光南台中学校</t>
  </si>
  <si>
    <t>702-8013</t>
  </si>
  <si>
    <t>086-267-2046</t>
  </si>
  <si>
    <t>17</t>
  </si>
  <si>
    <t>竜操</t>
  </si>
  <si>
    <t>岡山市立　竜操中学校</t>
  </si>
  <si>
    <t>703-8231</t>
  </si>
  <si>
    <t>086-272-9696</t>
  </si>
  <si>
    <t>18</t>
  </si>
  <si>
    <t>高島</t>
  </si>
  <si>
    <t>岡山市立　高島中学校</t>
  </si>
  <si>
    <t>703-8206</t>
  </si>
  <si>
    <t>086-275-2882</t>
  </si>
  <si>
    <t>19</t>
  </si>
  <si>
    <t>旭東</t>
  </si>
  <si>
    <t>岡山市立　旭東中学校</t>
  </si>
  <si>
    <t>704-8172</t>
  </si>
  <si>
    <t>086-942-2644</t>
  </si>
  <si>
    <t>中山</t>
  </si>
  <si>
    <t>岡山市立　中山中学校</t>
  </si>
  <si>
    <t>701-1214</t>
  </si>
  <si>
    <t>086-284-0038</t>
  </si>
  <si>
    <t>21</t>
  </si>
  <si>
    <t>香和</t>
  </si>
  <si>
    <t>岡山市立　香和中学校</t>
  </si>
  <si>
    <t>701-1143</t>
  </si>
  <si>
    <t>086-294-2009</t>
  </si>
  <si>
    <t>22</t>
  </si>
  <si>
    <t>高松</t>
  </si>
  <si>
    <t>岡山市立　高松中学校</t>
  </si>
  <si>
    <t>701-1334</t>
  </si>
  <si>
    <t>086-287-2052</t>
  </si>
  <si>
    <t>23</t>
  </si>
  <si>
    <t>吉備</t>
  </si>
  <si>
    <t>岡山市立　吉備中学校</t>
  </si>
  <si>
    <t>701-0153</t>
  </si>
  <si>
    <t>086-293-0003</t>
  </si>
  <si>
    <t>ａ</t>
  </si>
  <si>
    <t>24</t>
  </si>
  <si>
    <t>妹尾</t>
  </si>
  <si>
    <t>岡山市立　妹尾中学校</t>
  </si>
  <si>
    <t>701-0205</t>
  </si>
  <si>
    <t>086-282-1144</t>
  </si>
  <si>
    <t>25</t>
  </si>
  <si>
    <t>岡山市立　福田中学校</t>
  </si>
  <si>
    <t>701-0202</t>
  </si>
  <si>
    <t>086-282-0370</t>
  </si>
  <si>
    <t>26</t>
  </si>
  <si>
    <t>興除</t>
  </si>
  <si>
    <t>岡山市立　興除中学校</t>
  </si>
  <si>
    <t>701-0213</t>
  </si>
  <si>
    <t>086-298-2034</t>
  </si>
  <si>
    <t>27</t>
  </si>
  <si>
    <t>足守</t>
  </si>
  <si>
    <t>岡山市立　足守中学校</t>
  </si>
  <si>
    <t>701-1462</t>
  </si>
  <si>
    <t>086-294-0250</t>
  </si>
  <si>
    <t>28</t>
  </si>
  <si>
    <t>藤田</t>
  </si>
  <si>
    <t>岡山市立　藤田中学校</t>
  </si>
  <si>
    <t>701-0221</t>
  </si>
  <si>
    <t>086-296-2126</t>
  </si>
  <si>
    <t>29</t>
  </si>
  <si>
    <t>上南</t>
  </si>
  <si>
    <t>岡山市立　上南中学校</t>
  </si>
  <si>
    <t>704-8196</t>
  </si>
  <si>
    <t>086-948-3430</t>
  </si>
  <si>
    <t>西大寺</t>
  </si>
  <si>
    <t>岡山市立　西大寺中学校</t>
  </si>
  <si>
    <t>704-8112</t>
  </si>
  <si>
    <t>086-942-3818</t>
  </si>
  <si>
    <t>31</t>
  </si>
  <si>
    <t>山南</t>
  </si>
  <si>
    <t>岡山市立　山南中学校</t>
  </si>
  <si>
    <t>704-8134</t>
  </si>
  <si>
    <t>086-946-8102</t>
  </si>
  <si>
    <t>32</t>
  </si>
  <si>
    <t>上道</t>
  </si>
  <si>
    <t>岡山市立　上道中学校</t>
  </si>
  <si>
    <t>33</t>
  </si>
  <si>
    <t>御津</t>
  </si>
  <si>
    <t>岡山市立　御津中学校</t>
  </si>
  <si>
    <t>709-2121</t>
  </si>
  <si>
    <t>08672-4-0541</t>
  </si>
  <si>
    <t>34</t>
  </si>
  <si>
    <t>灘崎</t>
  </si>
  <si>
    <t>岡山市立　灘崎中学校</t>
  </si>
  <si>
    <t>709-1215</t>
  </si>
  <si>
    <t>35</t>
  </si>
  <si>
    <t>岡山後楽館</t>
  </si>
  <si>
    <t>ａ</t>
  </si>
  <si>
    <t>岡山大学教育学部　附属中学校</t>
  </si>
  <si>
    <t>703-8281</t>
  </si>
  <si>
    <t>086-272-0202</t>
  </si>
  <si>
    <t>岡山県立　岡山操山中学校</t>
  </si>
  <si>
    <t>703-8573</t>
  </si>
  <si>
    <t>086-272-9836</t>
  </si>
  <si>
    <t>ａ</t>
  </si>
  <si>
    <t>38</t>
  </si>
  <si>
    <t>朝日塾</t>
  </si>
  <si>
    <t>39</t>
  </si>
  <si>
    <t>建部</t>
  </si>
  <si>
    <t>岡山市立　建部中学校</t>
  </si>
  <si>
    <t>709-3142</t>
  </si>
  <si>
    <t>08672-2-0517</t>
  </si>
  <si>
    <t>40</t>
  </si>
  <si>
    <t>瀬戸</t>
  </si>
  <si>
    <t>709-0861</t>
  </si>
  <si>
    <t>0869-52-0027</t>
  </si>
  <si>
    <t>玉野市</t>
  </si>
  <si>
    <t>ｉ</t>
  </si>
  <si>
    <t>宇野</t>
  </si>
  <si>
    <t>玉野市立　宇野中学校</t>
  </si>
  <si>
    <t>706-0002</t>
  </si>
  <si>
    <t>玉野市築港２丁目２７－１</t>
  </si>
  <si>
    <t>0863-31-4241</t>
  </si>
  <si>
    <t>玉</t>
  </si>
  <si>
    <t>玉野市立　玉中学校</t>
  </si>
  <si>
    <t>706-0013</t>
  </si>
  <si>
    <t>玉野市奥玉１丁目２７－１</t>
  </si>
  <si>
    <t>0863-31-4211</t>
  </si>
  <si>
    <t>日比</t>
  </si>
  <si>
    <t>玉野市立　日比中学校</t>
  </si>
  <si>
    <t>706-0021</t>
  </si>
  <si>
    <t>玉野市和田４丁目７－１</t>
  </si>
  <si>
    <t>0863-81-7351</t>
  </si>
  <si>
    <t>山田</t>
  </si>
  <si>
    <t>玉野市立　山田中学校</t>
  </si>
  <si>
    <t>706-0315</t>
  </si>
  <si>
    <t>玉野市後閑１９９５</t>
  </si>
  <si>
    <t>0863-41-1045</t>
  </si>
  <si>
    <t>ｉ</t>
  </si>
  <si>
    <t>荘内</t>
  </si>
  <si>
    <t>玉野市立　荘内中学校</t>
  </si>
  <si>
    <t>706-0143</t>
  </si>
  <si>
    <t>玉野市木目１３７３</t>
  </si>
  <si>
    <t>0863-71-1049</t>
  </si>
  <si>
    <t>ｉ</t>
  </si>
  <si>
    <t>八浜</t>
  </si>
  <si>
    <t>玉野市立　八浜中学校</t>
  </si>
  <si>
    <t>706-0221</t>
  </si>
  <si>
    <t>玉野市八浜町１４３８</t>
  </si>
  <si>
    <t>0863-51-2044</t>
  </si>
  <si>
    <t>ｉ</t>
  </si>
  <si>
    <t>東児</t>
  </si>
  <si>
    <t>玉野市立　東児中学校</t>
  </si>
  <si>
    <t>706-0301</t>
  </si>
  <si>
    <t>玉野市北方４４４</t>
  </si>
  <si>
    <t>0863-66-5134</t>
  </si>
  <si>
    <t>以下の基本データを入力し個人種目エントリー，リレーエントリーを行ってください。</t>
  </si>
  <si>
    <t>左で学校を選択すると上記に郵便番号，住所，電話番号
が表示されます。異なっている場合や表示されない場合
は直接入力してください。　　　　</t>
  </si>
  <si>
    <t>外部指導者（コーチ）確認書を必要とする場合，以下の項目に記入し，外部指導者画面より印刷してください。</t>
  </si>
  <si>
    <t>画面下にある個人種目申込み・リレー申込などをクリックして入力し，参加申込書画面に切り替え印刷してください。</t>
  </si>
  <si>
    <t>上記の生徒は，本大会参加について保護者の同意を得ているので参加を
申し込みます。また，本大会プログラム作成および成績上位者の報道発
表における氏名，学校名，学年等の個人情報の記載について本人および
保護者の同意を得ています。</t>
  </si>
  <si>
    <t>競技にない種目を入力しないでください。リレーのみの出場者は種目欄を空欄にしてください。</t>
  </si>
  <si>
    <t>岡山市中学校体育連盟会長  様</t>
  </si>
  <si>
    <t>岡山　太郎</t>
  </si>
  <si>
    <t>ｵｶﾔﾏ　ﾀﾛｳ</t>
  </si>
  <si>
    <t>岡山市北区蕃山町６－１０</t>
  </si>
  <si>
    <t>086-225-0152</t>
  </si>
  <si>
    <t>岡山市北区津島東１丁目１－１</t>
  </si>
  <si>
    <t>086-252-3258</t>
  </si>
  <si>
    <t>岡山市北区津島京町１丁目７－１</t>
  </si>
  <si>
    <t>086-254-3420</t>
  </si>
  <si>
    <t>岡山市北区下伊福上町１０－９</t>
  </si>
  <si>
    <t>086-252-0584</t>
  </si>
  <si>
    <t>岡山市北区東島田町２丁目３－３５</t>
  </si>
  <si>
    <t>086-224-5837</t>
  </si>
  <si>
    <t>岡山市北区岡町１２－１７</t>
  </si>
  <si>
    <t>086-224-0359</t>
  </si>
  <si>
    <t>岡山市南区三浜町２丁目　３－２６</t>
  </si>
  <si>
    <t>086-262-1346</t>
  </si>
  <si>
    <t>岡山市南区築港ひかり町１０－３５</t>
  </si>
  <si>
    <t>086-264-5924</t>
  </si>
  <si>
    <t>086-264-7099</t>
  </si>
  <si>
    <t>岡山市中区御幸町１３－３</t>
  </si>
  <si>
    <t>086-272-2190</t>
  </si>
  <si>
    <t>岡山市中区国富３丁目１１－１</t>
  </si>
  <si>
    <t>086-272-2249</t>
  </si>
  <si>
    <t>岡山市中区藤崎１３０－２</t>
  </si>
  <si>
    <t>086-277-9447</t>
  </si>
  <si>
    <t>岡山市中区海吉１４６２－５</t>
  </si>
  <si>
    <t>086-277-2809</t>
  </si>
  <si>
    <t>岡山市北区田中５８１</t>
  </si>
  <si>
    <t>086-241-2930</t>
  </si>
  <si>
    <t>岡山市南区当新田４６８－１</t>
  </si>
  <si>
    <t>086-241-0094</t>
  </si>
  <si>
    <t>岡山市南区飽浦３９０</t>
  </si>
  <si>
    <t>086-267-2047</t>
  </si>
  <si>
    <t>岡山市中区赤田１８８－１</t>
  </si>
  <si>
    <t>086-272-9695</t>
  </si>
  <si>
    <t>岡山市中区賞田１９０－１</t>
  </si>
  <si>
    <t>岡山市東区大多羅町２７６</t>
  </si>
  <si>
    <t>086-942-6288</t>
  </si>
  <si>
    <t>岡山市北区辛川市場１５９</t>
  </si>
  <si>
    <t>086-284-6798</t>
  </si>
  <si>
    <t>岡山市北区吉宗５９０</t>
  </si>
  <si>
    <t>086-294-2089</t>
  </si>
  <si>
    <t>岡山市北区高松原古才３０</t>
  </si>
  <si>
    <t>086-287-5970</t>
  </si>
  <si>
    <t>岡山市北区庭瀬１０３</t>
  </si>
  <si>
    <t>岡山市南区妹尾１２１２</t>
  </si>
  <si>
    <t>086-282-5106</t>
  </si>
  <si>
    <t>岡山市南区山田５４４－３</t>
  </si>
  <si>
    <t>086-282-4136</t>
  </si>
  <si>
    <t>岡山市南区中畦５８９－４</t>
  </si>
  <si>
    <t>086-298-2039</t>
  </si>
  <si>
    <t>岡山市北区大井３６０</t>
  </si>
  <si>
    <t>086-295-0252</t>
  </si>
  <si>
    <t>岡山市南区藤田４００</t>
  </si>
  <si>
    <t>086-296-2127</t>
  </si>
  <si>
    <t>岡山市東区金田７２２</t>
  </si>
  <si>
    <t>086-948-3431</t>
  </si>
  <si>
    <t>岡山市東区西大寺上１丁目２０－６０</t>
  </si>
  <si>
    <t>086-942-3819</t>
  </si>
  <si>
    <t>岡山市東区北幸田５０９－１</t>
  </si>
  <si>
    <t>086-946-8215</t>
  </si>
  <si>
    <t>岡山市東区南古都７１４</t>
  </si>
  <si>
    <t>086-297-2068</t>
  </si>
  <si>
    <t>岡山市北区御津町宇垣１２２７</t>
  </si>
  <si>
    <t>0867-24-0534</t>
  </si>
  <si>
    <t>岡山市南区難崎町片岡７７０</t>
  </si>
  <si>
    <t>岡山市立　岡山後楽館中学校</t>
  </si>
  <si>
    <t>700-0814</t>
  </si>
  <si>
    <t>岡山市北区天神町９－２４</t>
  </si>
  <si>
    <t>086-226-7100</t>
  </si>
  <si>
    <t>086-226-7109</t>
  </si>
  <si>
    <t>岡山市北区建部町建部上７３４</t>
  </si>
  <si>
    <t>0867-22-2407</t>
  </si>
  <si>
    <t>岡山市東区瀬戸町瀬戸４４４</t>
  </si>
  <si>
    <t>岡山市中区東山２丁目１３－８０</t>
  </si>
  <si>
    <t>086-272-7941</t>
  </si>
  <si>
    <t>岡山市中区浜４１２</t>
  </si>
  <si>
    <t>086-272-9838</t>
  </si>
  <si>
    <t>0863-31-4242</t>
  </si>
  <si>
    <t>0863-31-4212</t>
  </si>
  <si>
    <t>0863-81-7352</t>
  </si>
  <si>
    <t>0863-41-1138</t>
  </si>
  <si>
    <t>0863-71-1046</t>
  </si>
  <si>
    <t>0863-51-2149</t>
  </si>
  <si>
    <t>0863-66-5814</t>
  </si>
  <si>
    <t>岡山市南区箕島１５００</t>
  </si>
  <si>
    <t>086-281-1461</t>
  </si>
  <si>
    <t>山陽女子中学校</t>
  </si>
  <si>
    <t>703-8275</t>
  </si>
  <si>
    <t>岡山市中区門田屋敷２－２－１６</t>
  </si>
  <si>
    <t>086-272-1181</t>
  </si>
  <si>
    <t>086-272-3026</t>
  </si>
  <si>
    <t>岡山市北区弓之町１４－２３</t>
  </si>
  <si>
    <t>086-232-8203</t>
  </si>
  <si>
    <t>岡山理科大学附属中学校</t>
  </si>
  <si>
    <t>700-0005</t>
  </si>
  <si>
    <t>岡山市北区理大町１－１</t>
  </si>
  <si>
    <t>086-256-8519</t>
  </si>
  <si>
    <t>086-256-8518</t>
  </si>
  <si>
    <t>朝日塾中学校</t>
  </si>
  <si>
    <t>709-2136</t>
  </si>
  <si>
    <t>岡山市北区御津紙工２５９０</t>
  </si>
  <si>
    <t>0867-26-0111</t>
  </si>
  <si>
    <t>0867-26-0400</t>
  </si>
  <si>
    <t>086-293-0035</t>
  </si>
  <si>
    <t>0869-52-3606</t>
  </si>
  <si>
    <t>086-275-2811</t>
  </si>
  <si>
    <t>岡山学芸館清秀中学校</t>
  </si>
  <si>
    <t>704-8502</t>
  </si>
  <si>
    <t>086-942-3864</t>
  </si>
  <si>
    <t>086-943-8040</t>
  </si>
  <si>
    <t>岡山市東区西大寺上１丁目19-19</t>
  </si>
  <si>
    <t>岡山学芸館清秀</t>
  </si>
  <si>
    <t>県立岡山大安寺</t>
  </si>
  <si>
    <t>岡山県立　岡山大安寺中等教育学校</t>
  </si>
  <si>
    <t>700-0961</t>
  </si>
  <si>
    <t>086-255-5013</t>
  </si>
  <si>
    <t>086-252-5226</t>
  </si>
  <si>
    <t>岡山市北区北長瀬本町19番34号</t>
  </si>
  <si>
    <t>備前西地区中学校夏季体育大会</t>
  </si>
  <si>
    <t>（</t>
  </si>
  <si>
    <t>）</t>
  </si>
  <si>
    <t>引率者</t>
  </si>
  <si>
    <t>ｵｶﾔﾏﾁｭｳｵｳ</t>
  </si>
  <si>
    <t>ｺｳﾎｸ</t>
  </si>
  <si>
    <t>ｷｮｳﾔﾏ</t>
  </si>
  <si>
    <t>ｲｼｲ</t>
  </si>
  <si>
    <t>ｸﾜﾀﾞ</t>
  </si>
  <si>
    <t>ｺｳｷ</t>
  </si>
  <si>
    <t>ﾌｸﾊﾏ</t>
  </si>
  <si>
    <t>ﾌｸﾅﾝ</t>
  </si>
  <si>
    <t>ﾎｳｾﾝ</t>
  </si>
  <si>
    <t>ﾋｶﾞｼﾔﾏ</t>
  </si>
  <si>
    <t>ﾐｻｵﾔﾏ</t>
  </si>
  <si>
    <t>ｿｳﾅﾝ</t>
  </si>
  <si>
    <t>ﾄﾐﾔﾏ</t>
  </si>
  <si>
    <t>ﾐﾅﾝ</t>
  </si>
  <si>
    <t>ﾖｼﾀﾞ</t>
  </si>
  <si>
    <t>ｺｳﾅﾝﾀﾞｲ</t>
  </si>
  <si>
    <t>ﾘｭｳｿｳ</t>
  </si>
  <si>
    <t>ﾀｶｼﾏ</t>
  </si>
  <si>
    <t>ｷｮｸﾄｳ</t>
  </si>
  <si>
    <t>ﾁｭｳｻﾞﾝ</t>
  </si>
  <si>
    <t>ｺｳﾜ</t>
  </si>
  <si>
    <t>ﾀｶﾏﾂ</t>
  </si>
  <si>
    <t>ｷﾋﾞ</t>
  </si>
  <si>
    <t>ｾﾉｵ</t>
  </si>
  <si>
    <t>ｵｶﾔﾏ ﾌｸﾀﾞ</t>
  </si>
  <si>
    <t>ｺｳｼﾞｮ</t>
  </si>
  <si>
    <t>ｱｼﾓﾘ</t>
  </si>
  <si>
    <t>ﾌｼﾞﾀ</t>
  </si>
  <si>
    <t>ｼﾞｮｳﾅﾝ</t>
  </si>
  <si>
    <t>ｻｲﾀﾞｲｼﾞ</t>
  </si>
  <si>
    <t>ｻﾝﾅﾝ</t>
  </si>
  <si>
    <t>ｼﾞｮｳﾄﾞｳ</t>
  </si>
  <si>
    <t>ﾐﾂ</t>
  </si>
  <si>
    <t>ﾅﾀﾞｻｷ</t>
  </si>
  <si>
    <t>ｵｶﾔﾏｺｳﾗｸｶﾝ</t>
  </si>
  <si>
    <t>ｵｶﾀﾞｲﾌｿﾞｸ</t>
  </si>
  <si>
    <t>ｹﾝﾘﾂｵｶﾔﾏｿｳｻﾞﾝ</t>
  </si>
  <si>
    <t>ｱｻﾋｼﾞｭｸ</t>
  </si>
  <si>
    <t>ﾀｹﾍﾞ</t>
  </si>
  <si>
    <t>ｾﾄ</t>
  </si>
  <si>
    <t>ｹﾝﾘﾂｵｶﾔﾏﾀﾞｲｱﾝｼﾞ</t>
  </si>
  <si>
    <t>ｳﾉ</t>
  </si>
  <si>
    <t>ﾀﾏ</t>
  </si>
  <si>
    <t>ﾋﾋﾞ</t>
  </si>
  <si>
    <t>ﾔﾏﾀﾞ</t>
  </si>
  <si>
    <t>ｼｮｳﾅｲ</t>
  </si>
  <si>
    <t>ﾊﾁﾊﾏ</t>
  </si>
  <si>
    <t>ﾄｳｼﾞ</t>
  </si>
  <si>
    <t>ｵｶﾔﾏﾁｭｳｶﾞｸ</t>
  </si>
  <si>
    <t>ｻﾝﾖｳｼﾞｮｼ</t>
  </si>
  <si>
    <t>ｼｭｳｼﾞﾂ</t>
  </si>
  <si>
    <t>ｵｶﾔﾏﾘﾀﾞｲﾌｿﾞｸ</t>
  </si>
  <si>
    <t>ｵｶﾔﾏｶﾞｸｹﾞｲｶﾝｾｲｼｭｳ</t>
  </si>
  <si>
    <t>岡山市立　瀬戸中学校</t>
  </si>
  <si>
    <t>※　提出用ではありません</t>
  </si>
  <si>
    <t>↓水泳大会で経験したことのある役員</t>
  </si>
  <si>
    <t>↓何か要望があれば</t>
  </si>
  <si>
    <t>3</t>
  </si>
  <si>
    <t>例</t>
  </si>
  <si>
    <t>086-362-0073</t>
  </si>
  <si>
    <t>086-362-3150</t>
  </si>
  <si>
    <t>岡山市南区芳泉３－２－１</t>
  </si>
  <si>
    <t>1</t>
  </si>
  <si>
    <t>令和</t>
  </si>
  <si>
    <t>元</t>
  </si>
  <si>
    <t>元</t>
  </si>
  <si>
    <t>備西：R1.6.15(土)，市総体R1.8.28(水)現在↓　</t>
  </si>
  <si>
    <t>0</t>
  </si>
  <si>
    <t>16</t>
  </si>
  <si>
    <t>御南</t>
  </si>
  <si>
    <t>36</t>
  </si>
  <si>
    <t>37</t>
  </si>
  <si>
    <t>53</t>
  </si>
  <si>
    <t>54</t>
  </si>
  <si>
    <t>41</t>
  </si>
  <si>
    <t>緑ヶ丘</t>
  </si>
  <si>
    <t>ﾐﾄﾞﾘｶﾞｵｶ</t>
  </si>
  <si>
    <t>岡山市立　緑ヶ丘中学校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</si>
</sst>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6"/>
      <name val="Osaka"/>
      <family val="3"/>
    </font>
    <font>
      <sz val="14"/>
      <name val="ＭＳ Ｐゴシック"/>
      <family val="3"/>
    </font>
    <font>
      <sz val="9"/>
      <name val="ＭＳ Ｐゴシック"/>
      <family val="3"/>
    </font>
    <font>
      <b/>
      <sz val="11"/>
      <name val="ＭＳ Ｐゴシック"/>
      <family val="3"/>
    </font>
    <font>
      <b/>
      <sz val="14"/>
      <name val="ＭＳ Ｐゴシック"/>
      <family val="3"/>
    </font>
    <font>
      <b/>
      <sz val="11"/>
      <color indexed="10"/>
      <name val="ＭＳ Ｐゴシック"/>
      <family val="3"/>
    </font>
    <font>
      <sz val="11"/>
      <name val="ＪＳ明朝"/>
      <family val="1"/>
    </font>
    <font>
      <b/>
      <sz val="22"/>
      <color indexed="12"/>
      <name val="HG丸ｺﾞｼｯｸM-PRO"/>
      <family val="3"/>
    </font>
    <font>
      <sz val="11"/>
      <color indexed="10"/>
      <name val="ＭＳ Ｐゴシック"/>
      <family val="3"/>
    </font>
    <font>
      <sz val="12"/>
      <name val="ＭＳ Ｐゴシック"/>
      <family val="3"/>
    </font>
    <font>
      <sz val="11"/>
      <name val="ＭＳ Ｐ明朝"/>
      <family val="1"/>
    </font>
    <font>
      <b/>
      <sz val="16"/>
      <name val="ＭＳ Ｐ明朝"/>
      <family val="1"/>
    </font>
    <font>
      <sz val="12"/>
      <name val="ＭＳ Ｐ明朝"/>
      <family val="1"/>
    </font>
    <font>
      <b/>
      <sz val="18"/>
      <name val="ＭＳ Ｐゴシック"/>
      <family val="3"/>
    </font>
    <font>
      <b/>
      <sz val="9"/>
      <name val="ＭＳ Ｐゴシック"/>
      <family val="3"/>
    </font>
    <font>
      <sz val="11"/>
      <color indexed="9"/>
      <name val="ＭＳ Ｐゴシック"/>
      <family val="3"/>
    </font>
    <font>
      <sz val="11"/>
      <color indexed="43"/>
      <name val="ＭＳ Ｐゴシック"/>
      <family val="3"/>
    </font>
    <font>
      <b/>
      <sz val="10"/>
      <name val="ＭＳ Ｐゴシック"/>
      <family val="3"/>
    </font>
    <font>
      <b/>
      <u val="single"/>
      <sz val="16"/>
      <name val="ＭＳ Ｐゴシック"/>
      <family val="3"/>
    </font>
    <font>
      <i/>
      <sz val="11"/>
      <name val="ＭＳ Ｐゴシック"/>
      <family val="3"/>
    </font>
    <font>
      <b/>
      <sz val="18"/>
      <color indexed="10"/>
      <name val="ＭＳ Ｐゴシック"/>
      <family val="3"/>
    </font>
    <font>
      <b/>
      <sz val="16"/>
      <name val="ＭＳ Ｐゴシック"/>
      <family val="3"/>
    </font>
    <font>
      <sz val="10"/>
      <color indexed="10"/>
      <name val="ＭＳ Ｐゴシック"/>
      <family val="3"/>
    </font>
    <font>
      <sz val="10"/>
      <name val="ＭＳ Ｐゴシック"/>
      <family val="3"/>
    </font>
    <font>
      <b/>
      <i/>
      <sz val="14"/>
      <color indexed="10"/>
      <name val="ＭＳ Ｐゴシック"/>
      <family val="3"/>
    </font>
    <font>
      <b/>
      <i/>
      <sz val="11"/>
      <color indexed="10"/>
      <name val="ＭＳ Ｐゴシック"/>
      <family val="3"/>
    </font>
    <font>
      <sz val="9"/>
      <color indexed="8"/>
      <name val="ＭＳ Ｐゴシック"/>
      <family val="3"/>
    </font>
    <font>
      <sz val="8"/>
      <name val="ＭＳ Ｐゴシック"/>
      <family val="3"/>
    </font>
    <font>
      <b/>
      <sz val="8"/>
      <name val="ＭＳ Ｐゴシック"/>
      <family val="3"/>
    </font>
    <font>
      <sz val="9"/>
      <name val="ＭＳ ゴシック"/>
      <family val="3"/>
    </font>
    <font>
      <sz val="11"/>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indexed="1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67" fillId="32" borderId="0" applyNumberFormat="0" applyBorder="0" applyAlignment="0" applyProtection="0"/>
  </cellStyleXfs>
  <cellXfs count="289">
    <xf numFmtId="0" fontId="0" fillId="0" borderId="0" xfId="0" applyAlignment="1">
      <alignment vertical="center"/>
    </xf>
    <xf numFmtId="49" fontId="0" fillId="0" borderId="0" xfId="0" applyNumberFormat="1" applyAlignment="1">
      <alignment vertical="center"/>
    </xf>
    <xf numFmtId="0" fontId="5" fillId="0" borderId="0" xfId="0" applyFont="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0" fillId="0" borderId="0" xfId="0" applyNumberFormat="1" applyAlignment="1">
      <alignment vertical="center"/>
    </xf>
    <xf numFmtId="0" fontId="6" fillId="0" borderId="13" xfId="0" applyNumberFormat="1" applyFont="1" applyBorder="1" applyAlignment="1">
      <alignment horizontal="right" vertical="center" indent="1"/>
    </xf>
    <xf numFmtId="0" fontId="0" fillId="0" borderId="0" xfId="0" applyBorder="1" applyAlignment="1">
      <alignment vertical="center"/>
    </xf>
    <xf numFmtId="0" fontId="0" fillId="0" borderId="0" xfId="0" applyFill="1" applyAlignment="1">
      <alignment vertical="center"/>
    </xf>
    <xf numFmtId="0" fontId="0" fillId="0" borderId="0" xfId="62">
      <alignment vertical="center"/>
      <protection/>
    </xf>
    <xf numFmtId="0" fontId="0" fillId="0" borderId="0" xfId="0" applyAlignment="1">
      <alignment horizontal="center" vertical="center"/>
    </xf>
    <xf numFmtId="0" fontId="13" fillId="0" borderId="0" xfId="0" applyFont="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0" fillId="0" borderId="0" xfId="0" applyBorder="1" applyAlignment="1">
      <alignment horizontal="right" vertical="center"/>
    </xf>
    <xf numFmtId="0" fontId="14" fillId="0" borderId="0" xfId="0" applyFont="1" applyAlignment="1">
      <alignment vertical="center"/>
    </xf>
    <xf numFmtId="0" fontId="14" fillId="0" borderId="0" xfId="0" applyFont="1" applyAlignment="1">
      <alignment/>
    </xf>
    <xf numFmtId="0" fontId="14" fillId="0" borderId="0" xfId="0" applyFont="1" applyAlignment="1">
      <alignment horizontal="right"/>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4" fillId="0" borderId="14" xfId="0" applyFont="1" applyBorder="1" applyAlignment="1">
      <alignment vertical="center"/>
    </xf>
    <xf numFmtId="0" fontId="14" fillId="0" borderId="15" xfId="0" applyFont="1" applyBorder="1" applyAlignment="1">
      <alignment horizontal="center" vertical="center"/>
    </xf>
    <xf numFmtId="0" fontId="14" fillId="0" borderId="16" xfId="0" applyFont="1" applyBorder="1" applyAlignment="1">
      <alignment vertical="center"/>
    </xf>
    <xf numFmtId="0" fontId="14" fillId="0" borderId="15" xfId="0" applyFont="1" applyBorder="1" applyAlignment="1">
      <alignment vertical="center"/>
    </xf>
    <xf numFmtId="0" fontId="8" fillId="0" borderId="0" xfId="0" applyNumberFormat="1" applyFont="1" applyBorder="1" applyAlignment="1">
      <alignment horizontal="left" vertical="center" shrinkToFit="1"/>
    </xf>
    <xf numFmtId="0" fontId="0" fillId="0" borderId="0" xfId="0" applyBorder="1" applyAlignment="1">
      <alignment horizontal="center" vertical="center"/>
    </xf>
    <xf numFmtId="0" fontId="6" fillId="0" borderId="17" xfId="0" applyNumberFormat="1" applyFont="1" applyBorder="1" applyAlignment="1">
      <alignment horizontal="center" vertical="center"/>
    </xf>
    <xf numFmtId="49" fontId="0" fillId="33" borderId="18" xfId="0" applyNumberFormat="1" applyFill="1" applyBorder="1" applyAlignment="1" applyProtection="1">
      <alignment horizontal="center" vertical="center"/>
      <protection locked="0"/>
    </xf>
    <xf numFmtId="49" fontId="0" fillId="34" borderId="19" xfId="0" applyNumberFormat="1" applyFill="1" applyBorder="1" applyAlignment="1" applyProtection="1">
      <alignment horizontal="center" vertical="center"/>
      <protection locked="0"/>
    </xf>
    <xf numFmtId="49" fontId="0" fillId="34" borderId="18" xfId="0" applyNumberFormat="1" applyFill="1" applyBorder="1" applyAlignment="1" applyProtection="1">
      <alignment horizontal="center" vertical="center"/>
      <protection locked="0"/>
    </xf>
    <xf numFmtId="49" fontId="0" fillId="34" borderId="20" xfId="0" applyNumberFormat="1" applyFill="1" applyBorder="1" applyAlignment="1" applyProtection="1">
      <alignment horizontal="center" vertical="center"/>
      <protection locked="0"/>
    </xf>
    <xf numFmtId="49" fontId="0" fillId="34" borderId="21" xfId="0" applyNumberFormat="1" applyFill="1" applyBorder="1" applyAlignment="1" applyProtection="1">
      <alignment horizontal="center" vertical="center"/>
      <protection locked="0"/>
    </xf>
    <xf numFmtId="49" fontId="0" fillId="34" borderId="22" xfId="0" applyNumberFormat="1" applyFill="1" applyBorder="1" applyAlignment="1" applyProtection="1">
      <alignment horizontal="center" vertical="center"/>
      <protection locked="0"/>
    </xf>
    <xf numFmtId="49" fontId="0" fillId="34" borderId="23" xfId="0" applyNumberFormat="1" applyFill="1" applyBorder="1" applyAlignment="1" applyProtection="1">
      <alignment horizontal="center" vertical="center"/>
      <protection locked="0"/>
    </xf>
    <xf numFmtId="49" fontId="0" fillId="33" borderId="22" xfId="0" applyNumberFormat="1" applyFill="1" applyBorder="1" applyAlignment="1" applyProtection="1">
      <alignment horizontal="center" vertical="center"/>
      <protection locked="0"/>
    </xf>
    <xf numFmtId="49" fontId="0" fillId="34" borderId="24" xfId="0" applyNumberFormat="1" applyFill="1" applyBorder="1" applyAlignment="1" applyProtection="1">
      <alignment horizontal="center" vertical="center"/>
      <protection locked="0"/>
    </xf>
    <xf numFmtId="49" fontId="0" fillId="34" borderId="25" xfId="0" applyNumberFormat="1" applyFill="1" applyBorder="1" applyAlignment="1" applyProtection="1">
      <alignment horizontal="center" vertical="center"/>
      <protection locked="0"/>
    </xf>
    <xf numFmtId="0" fontId="17" fillId="0" borderId="0" xfId="0" applyFont="1" applyAlignment="1">
      <alignment horizontal="left" vertical="center"/>
    </xf>
    <xf numFmtId="0" fontId="7" fillId="0" borderId="0" xfId="0" applyFont="1" applyBorder="1" applyAlignment="1">
      <alignment horizontal="center" vertical="center"/>
    </xf>
    <xf numFmtId="0" fontId="0" fillId="0" borderId="26" xfId="0" applyNumberFormat="1" applyBorder="1" applyAlignment="1">
      <alignment vertical="center"/>
    </xf>
    <xf numFmtId="0" fontId="0" fillId="0" borderId="0" xfId="0" applyNumberFormat="1" applyBorder="1" applyAlignment="1">
      <alignment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13" xfId="0" applyFont="1" applyBorder="1" applyAlignment="1">
      <alignment horizontal="center" vertical="center"/>
    </xf>
    <xf numFmtId="49" fontId="0" fillId="0" borderId="18" xfId="0" applyNumberFormat="1" applyBorder="1" applyAlignment="1">
      <alignment vertical="center"/>
    </xf>
    <xf numFmtId="0" fontId="0" fillId="0" borderId="18" xfId="0" applyNumberFormat="1" applyBorder="1" applyAlignment="1">
      <alignment vertical="center"/>
    </xf>
    <xf numFmtId="49" fontId="0" fillId="34" borderId="27" xfId="0" applyNumberFormat="1" applyFill="1" applyBorder="1" applyAlignment="1" applyProtection="1">
      <alignment horizontal="center" vertical="center"/>
      <protection locked="0"/>
    </xf>
    <xf numFmtId="49" fontId="0" fillId="34" borderId="28" xfId="0" applyNumberFormat="1" applyFill="1" applyBorder="1" applyAlignment="1" applyProtection="1">
      <alignment horizontal="center" vertical="center"/>
      <protection locked="0"/>
    </xf>
    <xf numFmtId="0" fontId="0" fillId="35" borderId="0" xfId="0" applyFill="1" applyAlignment="1">
      <alignment horizontal="center" vertical="center"/>
    </xf>
    <xf numFmtId="49" fontId="7" fillId="36" borderId="29" xfId="61" applyNumberFormat="1" applyFont="1" applyFill="1" applyBorder="1" applyAlignment="1">
      <alignment horizontal="center"/>
      <protection/>
    </xf>
    <xf numFmtId="49" fontId="7" fillId="36" borderId="30" xfId="61" applyNumberFormat="1" applyFont="1" applyFill="1" applyBorder="1" applyAlignment="1">
      <alignment horizontal="center"/>
      <protection/>
    </xf>
    <xf numFmtId="49" fontId="7" fillId="36" borderId="31" xfId="61" applyNumberFormat="1" applyFont="1" applyFill="1" applyBorder="1" applyAlignment="1">
      <alignment horizontal="center"/>
      <protection/>
    </xf>
    <xf numFmtId="0" fontId="0" fillId="34" borderId="18" xfId="0" applyNumberFormat="1" applyFill="1" applyBorder="1" applyAlignment="1" applyProtection="1">
      <alignment horizontal="center" vertical="center"/>
      <protection locked="0"/>
    </xf>
    <xf numFmtId="0" fontId="0" fillId="34" borderId="20" xfId="0" applyNumberFormat="1" applyFill="1" applyBorder="1" applyAlignment="1" applyProtection="1">
      <alignment horizontal="center" vertical="center"/>
      <protection/>
    </xf>
    <xf numFmtId="0" fontId="0" fillId="34" borderId="22" xfId="0" applyNumberFormat="1" applyFill="1" applyBorder="1" applyAlignment="1" applyProtection="1">
      <alignment horizontal="center" vertical="center"/>
      <protection locked="0"/>
    </xf>
    <xf numFmtId="0" fontId="0" fillId="34" borderId="23" xfId="0" applyNumberFormat="1" applyFill="1" applyBorder="1" applyAlignment="1" applyProtection="1">
      <alignment horizontal="center" vertical="center"/>
      <protection/>
    </xf>
    <xf numFmtId="0" fontId="0" fillId="35" borderId="0" xfId="0" applyFill="1" applyAlignment="1">
      <alignment vertical="center"/>
    </xf>
    <xf numFmtId="0" fontId="7" fillId="35" borderId="0" xfId="0" applyFont="1" applyFill="1" applyAlignment="1">
      <alignment vertical="center"/>
    </xf>
    <xf numFmtId="0" fontId="0" fillId="35" borderId="0" xfId="0" applyFill="1" applyBorder="1" applyAlignment="1">
      <alignment vertical="center"/>
    </xf>
    <xf numFmtId="49" fontId="0" fillId="35" borderId="0" xfId="0" applyNumberFormat="1" applyFill="1" applyBorder="1" applyAlignment="1">
      <alignment vertical="center"/>
    </xf>
    <xf numFmtId="0" fontId="0" fillId="35" borderId="0" xfId="0" applyFont="1" applyFill="1" applyAlignment="1">
      <alignment vertical="center"/>
    </xf>
    <xf numFmtId="49" fontId="0" fillId="33" borderId="20" xfId="0" applyNumberFormat="1" applyFill="1" applyBorder="1" applyAlignment="1" applyProtection="1">
      <alignment horizontal="center" vertical="center"/>
      <protection locked="0"/>
    </xf>
    <xf numFmtId="49" fontId="0" fillId="33" borderId="23" xfId="0" applyNumberFormat="1" applyFill="1" applyBorder="1" applyAlignment="1" applyProtection="1">
      <alignment horizontal="center" vertical="center"/>
      <protection locked="0"/>
    </xf>
    <xf numFmtId="49" fontId="0" fillId="36" borderId="12" xfId="61" applyNumberFormat="1" applyFill="1" applyBorder="1" applyAlignment="1">
      <alignment horizontal="center"/>
      <protection/>
    </xf>
    <xf numFmtId="49" fontId="0" fillId="36" borderId="10" xfId="61" applyNumberFormat="1" applyFill="1" applyBorder="1" applyAlignment="1">
      <alignment horizontal="center"/>
      <protection/>
    </xf>
    <xf numFmtId="49" fontId="0" fillId="36" borderId="13" xfId="61" applyNumberFormat="1" applyFill="1" applyBorder="1" applyAlignment="1">
      <alignment horizontal="center"/>
      <protection/>
    </xf>
    <xf numFmtId="0" fontId="0" fillId="33" borderId="32" xfId="0" applyNumberFormat="1" applyFill="1" applyBorder="1" applyAlignment="1" applyProtection="1">
      <alignment horizontal="center" vertical="center"/>
      <protection hidden="1"/>
    </xf>
    <xf numFmtId="49" fontId="0" fillId="33" borderId="16" xfId="0" applyNumberFormat="1" applyFill="1" applyBorder="1" applyAlignment="1" applyProtection="1">
      <alignment horizontal="center" vertical="center"/>
      <protection locked="0"/>
    </xf>
    <xf numFmtId="49" fontId="0" fillId="33" borderId="33" xfId="0" applyNumberFormat="1" applyFill="1" applyBorder="1" applyAlignment="1" applyProtection="1">
      <alignment horizontal="center" vertical="center"/>
      <protection locked="0"/>
    </xf>
    <xf numFmtId="0" fontId="0" fillId="33" borderId="34" xfId="0" applyNumberFormat="1" applyFill="1" applyBorder="1" applyAlignment="1" applyProtection="1">
      <alignment horizontal="center" vertical="center"/>
      <protection hidden="1"/>
    </xf>
    <xf numFmtId="0" fontId="0" fillId="36" borderId="18" xfId="0" applyFill="1" applyBorder="1" applyAlignment="1" applyProtection="1">
      <alignment vertical="center"/>
      <protection locked="0"/>
    </xf>
    <xf numFmtId="0" fontId="0" fillId="36" borderId="18" xfId="0" applyNumberFormat="1" applyFill="1" applyBorder="1" applyAlignment="1" applyProtection="1">
      <alignment vertical="center"/>
      <protection locked="0"/>
    </xf>
    <xf numFmtId="0" fontId="0" fillId="35" borderId="0" xfId="0" applyFill="1" applyBorder="1" applyAlignment="1">
      <alignment vertical="center"/>
    </xf>
    <xf numFmtId="0" fontId="0" fillId="35" borderId="0" xfId="0" applyFill="1" applyBorder="1" applyAlignment="1">
      <alignment horizontal="center" vertical="center"/>
    </xf>
    <xf numFmtId="0" fontId="12" fillId="35" borderId="0" xfId="0" applyFont="1" applyFill="1" applyAlignment="1">
      <alignment vertical="center"/>
    </xf>
    <xf numFmtId="0" fontId="19" fillId="0" borderId="0" xfId="0" applyFont="1" applyFill="1" applyBorder="1" applyAlignment="1">
      <alignment vertical="center"/>
    </xf>
    <xf numFmtId="49" fontId="20" fillId="35" borderId="0" xfId="0" applyNumberFormat="1" applyFont="1" applyFill="1" applyAlignment="1">
      <alignment vertical="center"/>
    </xf>
    <xf numFmtId="0" fontId="20" fillId="35" borderId="0" xfId="0" applyFont="1" applyFill="1" applyBorder="1" applyAlignment="1">
      <alignment vertical="center"/>
    </xf>
    <xf numFmtId="0" fontId="20" fillId="35" borderId="0" xfId="0" applyFont="1" applyFill="1" applyAlignment="1">
      <alignment vertical="center"/>
    </xf>
    <xf numFmtId="0" fontId="7" fillId="0" borderId="0"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center" vertical="center"/>
    </xf>
    <xf numFmtId="0" fontId="17" fillId="0" borderId="0" xfId="62" applyFont="1" applyAlignment="1">
      <alignment horizontal="center" vertical="center"/>
      <protection/>
    </xf>
    <xf numFmtId="0" fontId="21" fillId="0" borderId="0" xfId="0" applyFont="1" applyBorder="1" applyAlignment="1">
      <alignment horizontal="center" vertical="center"/>
    </xf>
    <xf numFmtId="0" fontId="0" fillId="0" borderId="35" xfId="0" applyBorder="1" applyAlignment="1">
      <alignment vertical="center"/>
    </xf>
    <xf numFmtId="0" fontId="5" fillId="0" borderId="0" xfId="0" applyFont="1" applyBorder="1" applyAlignment="1">
      <alignment horizontal="center" vertical="center"/>
    </xf>
    <xf numFmtId="0" fontId="0" fillId="35" borderId="0" xfId="0" applyFont="1" applyFill="1" applyAlignment="1">
      <alignment vertical="center"/>
    </xf>
    <xf numFmtId="0" fontId="7" fillId="36" borderId="18" xfId="0" applyFont="1" applyFill="1" applyBorder="1" applyAlignment="1" applyProtection="1">
      <alignment vertical="center"/>
      <protection locked="0"/>
    </xf>
    <xf numFmtId="0" fontId="0" fillId="35" borderId="0" xfId="0" applyFont="1" applyFill="1" applyAlignment="1">
      <alignment vertical="center"/>
    </xf>
    <xf numFmtId="0" fontId="7" fillId="0" borderId="0" xfId="0" applyFont="1" applyAlignment="1">
      <alignment horizontal="left" vertical="center"/>
    </xf>
    <xf numFmtId="0" fontId="17" fillId="0" borderId="0" xfId="0" applyFont="1" applyBorder="1" applyAlignment="1">
      <alignment horizontal="center" vertical="center" shrinkToFit="1"/>
    </xf>
    <xf numFmtId="0" fontId="21"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49" fontId="0" fillId="34" borderId="36" xfId="0" applyNumberFormat="1" applyFill="1" applyBorder="1" applyAlignment="1" applyProtection="1">
      <alignment horizontal="center" vertical="center"/>
      <protection locked="0"/>
    </xf>
    <xf numFmtId="49" fontId="0" fillId="34" borderId="37" xfId="0" applyNumberFormat="1" applyFill="1" applyBorder="1" applyAlignment="1" applyProtection="1">
      <alignment horizontal="center" vertical="center"/>
      <protection locked="0"/>
    </xf>
    <xf numFmtId="0" fontId="7" fillId="35" borderId="0" xfId="0" applyFont="1" applyFill="1" applyBorder="1" applyAlignment="1">
      <alignment vertical="center"/>
    </xf>
    <xf numFmtId="0" fontId="17" fillId="35" borderId="0" xfId="43" applyFont="1" applyFill="1" applyBorder="1" applyAlignment="1" applyProtection="1">
      <alignment vertical="center"/>
      <protection/>
    </xf>
    <xf numFmtId="0" fontId="22" fillId="35" borderId="0" xfId="43" applyFont="1" applyFill="1" applyBorder="1" applyAlignment="1" applyProtection="1">
      <alignment vertical="center"/>
      <protection/>
    </xf>
    <xf numFmtId="0" fontId="25" fillId="35" borderId="0" xfId="43" applyFont="1" applyFill="1" applyBorder="1" applyAlignment="1" applyProtection="1">
      <alignment vertical="center"/>
      <protection/>
    </xf>
    <xf numFmtId="0" fontId="7" fillId="35" borderId="0" xfId="0" applyFont="1" applyFill="1" applyBorder="1" applyAlignment="1">
      <alignment horizontal="center"/>
    </xf>
    <xf numFmtId="0" fontId="9" fillId="35" borderId="0" xfId="0" applyFont="1" applyFill="1" applyBorder="1" applyAlignment="1">
      <alignment horizontal="left" vertical="center" wrapText="1" indent="1"/>
    </xf>
    <xf numFmtId="0" fontId="8" fillId="0" borderId="38" xfId="0" applyFont="1" applyBorder="1" applyAlignment="1">
      <alignment horizontal="center" vertical="center"/>
    </xf>
    <xf numFmtId="0" fontId="26" fillId="35" borderId="0" xfId="0" applyFont="1" applyFill="1" applyBorder="1" applyAlignment="1">
      <alignment horizontal="center" vertical="top" wrapText="1" shrinkToFit="1"/>
    </xf>
    <xf numFmtId="0" fontId="27" fillId="35" borderId="0" xfId="0" applyFont="1" applyFill="1" applyBorder="1" applyAlignment="1">
      <alignment horizontal="center" vertical="top" wrapText="1" shrinkToFit="1"/>
    </xf>
    <xf numFmtId="0" fontId="0" fillId="35" borderId="39" xfId="0" applyFill="1" applyBorder="1" applyAlignment="1">
      <alignment vertical="center"/>
    </xf>
    <xf numFmtId="0" fontId="0" fillId="35" borderId="0" xfId="0" applyFont="1" applyFill="1" applyBorder="1" applyAlignment="1">
      <alignment vertical="center"/>
    </xf>
    <xf numFmtId="0" fontId="0" fillId="35" borderId="26" xfId="0" applyFill="1" applyBorder="1" applyAlignment="1">
      <alignment vertical="center"/>
    </xf>
    <xf numFmtId="0" fontId="7" fillId="35" borderId="39" xfId="0" applyFont="1" applyFill="1" applyBorder="1" applyAlignment="1">
      <alignment vertical="center"/>
    </xf>
    <xf numFmtId="0" fontId="0" fillId="35" borderId="39" xfId="0" applyFont="1"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5" borderId="0" xfId="0" applyFill="1" applyBorder="1" applyAlignment="1">
      <alignment horizontal="right"/>
    </xf>
    <xf numFmtId="0" fontId="0" fillId="35" borderId="0" xfId="0" applyFont="1" applyFill="1" applyBorder="1" applyAlignment="1">
      <alignment vertical="center"/>
    </xf>
    <xf numFmtId="0" fontId="0" fillId="35" borderId="0" xfId="0" applyFont="1" applyFill="1" applyBorder="1" applyAlignment="1">
      <alignment vertical="center"/>
    </xf>
    <xf numFmtId="0" fontId="0" fillId="35" borderId="0" xfId="0" applyFont="1" applyFill="1" applyBorder="1" applyAlignment="1">
      <alignment vertical="center"/>
    </xf>
    <xf numFmtId="0" fontId="0" fillId="35" borderId="0" xfId="0" applyFont="1" applyFill="1" applyBorder="1" applyAlignment="1">
      <alignment horizontal="center" vertical="center"/>
    </xf>
    <xf numFmtId="0" fontId="0" fillId="35" borderId="43" xfId="0" applyFill="1" applyBorder="1" applyAlignment="1">
      <alignment vertical="center"/>
    </xf>
    <xf numFmtId="0" fontId="0" fillId="35" borderId="44" xfId="0" applyFill="1" applyBorder="1" applyAlignment="1">
      <alignment vertical="center"/>
    </xf>
    <xf numFmtId="0" fontId="0" fillId="35" borderId="44" xfId="0" applyFont="1" applyFill="1" applyBorder="1" applyAlignment="1">
      <alignment vertical="center"/>
    </xf>
    <xf numFmtId="0" fontId="0" fillId="35" borderId="45" xfId="0" applyFill="1" applyBorder="1" applyAlignment="1">
      <alignment vertical="center"/>
    </xf>
    <xf numFmtId="0" fontId="1" fillId="35" borderId="0" xfId="43" applyFont="1" applyFill="1" applyBorder="1" applyAlignment="1" applyProtection="1">
      <alignment vertical="center"/>
      <protection/>
    </xf>
    <xf numFmtId="0" fontId="0" fillId="34" borderId="25" xfId="0" applyNumberFormat="1" applyFill="1" applyBorder="1" applyAlignment="1" applyProtection="1">
      <alignment horizontal="center" vertical="center"/>
      <protection locked="0"/>
    </xf>
    <xf numFmtId="49" fontId="0" fillId="34" borderId="46" xfId="0" applyNumberFormat="1" applyFill="1" applyBorder="1" applyAlignment="1" applyProtection="1">
      <alignment horizontal="center" vertical="center"/>
      <protection locked="0"/>
    </xf>
    <xf numFmtId="49" fontId="0" fillId="34" borderId="16" xfId="0" applyNumberFormat="1" applyFill="1" applyBorder="1" applyAlignment="1" applyProtection="1">
      <alignment horizontal="center" vertical="center"/>
      <protection locked="0"/>
    </xf>
    <xf numFmtId="49" fontId="0" fillId="34" borderId="33" xfId="0" applyNumberFormat="1" applyFill="1" applyBorder="1" applyAlignment="1" applyProtection="1">
      <alignment horizontal="center" vertical="center"/>
      <protection locked="0"/>
    </xf>
    <xf numFmtId="49" fontId="0" fillId="34" borderId="47" xfId="0" applyNumberFormat="1" applyFill="1" applyBorder="1" applyAlignment="1" applyProtection="1">
      <alignment horizontal="center" vertical="center"/>
      <protection locked="0"/>
    </xf>
    <xf numFmtId="49" fontId="7" fillId="36" borderId="48" xfId="61" applyNumberFormat="1" applyFont="1" applyFill="1" applyBorder="1" applyAlignment="1">
      <alignment horizontal="center"/>
      <protection/>
    </xf>
    <xf numFmtId="49" fontId="7" fillId="36" borderId="10" xfId="61" applyNumberFormat="1" applyFont="1" applyFill="1" applyBorder="1" applyAlignment="1">
      <alignment horizontal="center"/>
      <protection/>
    </xf>
    <xf numFmtId="49" fontId="7" fillId="36" borderId="13" xfId="61" applyNumberFormat="1" applyFont="1" applyFill="1" applyBorder="1" applyAlignment="1">
      <alignment horizontal="center"/>
      <protection/>
    </xf>
    <xf numFmtId="49" fontId="0" fillId="0" borderId="0" xfId="0" applyNumberFormat="1" applyBorder="1" applyAlignment="1">
      <alignment vertical="center"/>
    </xf>
    <xf numFmtId="0" fontId="7" fillId="35" borderId="0" xfId="0" applyFont="1" applyFill="1" applyBorder="1" applyAlignment="1">
      <alignment horizontal="left" vertical="center" indent="1"/>
    </xf>
    <xf numFmtId="0" fontId="0" fillId="33" borderId="18" xfId="0" applyFill="1" applyBorder="1" applyAlignment="1">
      <alignment vertical="center"/>
    </xf>
    <xf numFmtId="0" fontId="0" fillId="33" borderId="0" xfId="0" applyFill="1" applyAlignment="1">
      <alignment vertical="center"/>
    </xf>
    <xf numFmtId="49" fontId="0" fillId="37" borderId="18" xfId="0" applyNumberFormat="1" applyFill="1" applyBorder="1" applyAlignment="1">
      <alignment vertical="center"/>
    </xf>
    <xf numFmtId="0" fontId="0" fillId="37" borderId="18" xfId="0" applyNumberFormat="1" applyFill="1" applyBorder="1" applyAlignment="1">
      <alignment horizontal="left"/>
    </xf>
    <xf numFmtId="49" fontId="0" fillId="37" borderId="0" xfId="0" applyNumberFormat="1" applyFill="1" applyAlignment="1">
      <alignment vertical="center"/>
    </xf>
    <xf numFmtId="49" fontId="0" fillId="36" borderId="18" xfId="0" applyNumberFormat="1" applyFill="1" applyBorder="1" applyAlignment="1">
      <alignment vertical="center"/>
    </xf>
    <xf numFmtId="0" fontId="0" fillId="36" borderId="18" xfId="0" applyNumberFormat="1" applyFill="1" applyBorder="1" applyAlignment="1">
      <alignment horizontal="left" vertical="center"/>
    </xf>
    <xf numFmtId="0" fontId="0" fillId="36" borderId="18" xfId="0" applyNumberFormat="1" applyFill="1" applyBorder="1" applyAlignment="1">
      <alignment vertical="center"/>
    </xf>
    <xf numFmtId="49" fontId="0" fillId="36" borderId="0" xfId="0" applyNumberFormat="1" applyFill="1" applyAlignment="1">
      <alignment vertical="center"/>
    </xf>
    <xf numFmtId="0" fontId="29" fillId="35" borderId="0" xfId="0" applyFont="1" applyFill="1" applyBorder="1" applyAlignment="1">
      <alignment vertical="center"/>
    </xf>
    <xf numFmtId="0" fontId="0" fillId="0" borderId="0" xfId="0" applyBorder="1" applyAlignment="1">
      <alignment horizontal="left" vertical="center"/>
    </xf>
    <xf numFmtId="49" fontId="6" fillId="0" borderId="0" xfId="0" applyNumberFormat="1" applyFont="1" applyBorder="1" applyAlignment="1">
      <alignment vertical="center"/>
    </xf>
    <xf numFmtId="0" fontId="6" fillId="0" borderId="0" xfId="0" applyFont="1" applyBorder="1" applyAlignment="1">
      <alignment horizontal="center" vertical="center"/>
    </xf>
    <xf numFmtId="1" fontId="30" fillId="38" borderId="0" xfId="0" applyNumberFormat="1" applyFont="1" applyFill="1" applyAlignment="1">
      <alignment/>
    </xf>
    <xf numFmtId="0" fontId="6" fillId="0" borderId="0" xfId="0" applyFont="1" applyAlignment="1">
      <alignment vertical="center"/>
    </xf>
    <xf numFmtId="49" fontId="6" fillId="0" borderId="0" xfId="0" applyNumberFormat="1" applyFont="1" applyAlignment="1">
      <alignment vertical="center"/>
    </xf>
    <xf numFmtId="0" fontId="30" fillId="38" borderId="0" xfId="0" applyNumberFormat="1" applyFont="1" applyFill="1" applyAlignment="1">
      <alignment/>
    </xf>
    <xf numFmtId="0" fontId="31" fillId="35" borderId="0" xfId="0" applyFont="1" applyFill="1" applyBorder="1" applyAlignment="1">
      <alignment vertical="center"/>
    </xf>
    <xf numFmtId="0" fontId="32" fillId="35" borderId="0" xfId="0" applyFont="1" applyFill="1" applyBorder="1" applyAlignment="1">
      <alignment vertical="center"/>
    </xf>
    <xf numFmtId="0" fontId="18" fillId="0" borderId="49" xfId="0" applyFont="1" applyBorder="1" applyAlignment="1">
      <alignment horizontal="center" vertical="center"/>
    </xf>
    <xf numFmtId="0" fontId="6" fillId="0" borderId="49" xfId="0" applyNumberFormat="1" applyFont="1" applyBorder="1" applyAlignment="1">
      <alignment horizontal="center" vertical="center"/>
    </xf>
    <xf numFmtId="0" fontId="6" fillId="35" borderId="0" xfId="0" applyFont="1" applyFill="1" applyBorder="1" applyAlignment="1" applyProtection="1">
      <alignment horizontal="left" vertical="center" wrapText="1" indent="1" shrinkToFit="1"/>
      <protection locked="0"/>
    </xf>
    <xf numFmtId="0" fontId="23" fillId="0" borderId="0" xfId="0" applyFont="1" applyAlignment="1">
      <alignment horizontal="right" vertical="center"/>
    </xf>
    <xf numFmtId="0" fontId="7" fillId="36" borderId="31" xfId="0" applyFont="1" applyFill="1" applyBorder="1" applyAlignment="1">
      <alignment horizontal="center" vertical="center"/>
    </xf>
    <xf numFmtId="49" fontId="0" fillId="34" borderId="32" xfId="0" applyNumberFormat="1" applyFill="1" applyBorder="1" applyAlignment="1" applyProtection="1">
      <alignment horizontal="center" vertical="center"/>
      <protection locked="0"/>
    </xf>
    <xf numFmtId="0" fontId="0" fillId="35" borderId="0" xfId="0" applyNumberFormat="1" applyFill="1" applyAlignment="1">
      <alignment vertical="center"/>
    </xf>
    <xf numFmtId="0" fontId="6" fillId="0" borderId="13" xfId="0" applyNumberFormat="1" applyFont="1" applyBorder="1" applyAlignment="1">
      <alignment horizontal="center" vertical="center"/>
    </xf>
    <xf numFmtId="0" fontId="23" fillId="0" borderId="0" xfId="0" applyFont="1" applyAlignment="1">
      <alignment vertical="center"/>
    </xf>
    <xf numFmtId="49" fontId="34" fillId="34" borderId="25" xfId="0" applyNumberFormat="1" applyFont="1" applyFill="1" applyBorder="1" applyAlignment="1" applyProtection="1">
      <alignment horizontal="left" vertical="center"/>
      <protection locked="0"/>
    </xf>
    <xf numFmtId="49" fontId="34" fillId="34" borderId="18" xfId="0" applyNumberFormat="1" applyFont="1" applyFill="1" applyBorder="1" applyAlignment="1" applyProtection="1">
      <alignment horizontal="left" vertical="center"/>
      <protection locked="0"/>
    </xf>
    <xf numFmtId="49" fontId="34" fillId="34" borderId="22" xfId="0" applyNumberFormat="1" applyFont="1" applyFill="1" applyBorder="1" applyAlignment="1" applyProtection="1">
      <alignment horizontal="left" vertical="center"/>
      <protection locked="0"/>
    </xf>
    <xf numFmtId="0" fontId="33" fillId="0" borderId="0" xfId="0" applyFont="1" applyAlignment="1">
      <alignment vertical="center"/>
    </xf>
    <xf numFmtId="0" fontId="6" fillId="0" borderId="0" xfId="0" applyFont="1" applyFill="1" applyBorder="1" applyAlignment="1">
      <alignment vertical="center"/>
    </xf>
    <xf numFmtId="0" fontId="0" fillId="35" borderId="0" xfId="0" applyFill="1" applyBorder="1" applyAlignment="1" applyProtection="1">
      <alignment horizontal="center" vertical="center"/>
      <protection locked="0"/>
    </xf>
    <xf numFmtId="0" fontId="0" fillId="36" borderId="18" xfId="0" applyFill="1" applyBorder="1" applyAlignment="1" applyProtection="1">
      <alignment horizontal="center" vertical="center"/>
      <protection locked="0"/>
    </xf>
    <xf numFmtId="0" fontId="0" fillId="35" borderId="0" xfId="0" applyFill="1" applyBorder="1" applyAlignment="1" applyProtection="1">
      <alignment vertical="center"/>
      <protection locked="0"/>
    </xf>
    <xf numFmtId="0" fontId="0" fillId="39" borderId="36" xfId="0" applyFill="1" applyBorder="1" applyAlignment="1">
      <alignment horizontal="center" vertical="center"/>
    </xf>
    <xf numFmtId="0" fontId="0" fillId="39" borderId="50" xfId="0" applyFill="1" applyBorder="1" applyAlignment="1">
      <alignment horizontal="center" vertical="center"/>
    </xf>
    <xf numFmtId="0" fontId="0" fillId="39" borderId="27" xfId="0" applyFill="1" applyBorder="1" applyAlignment="1">
      <alignment horizontal="center" vertical="center"/>
    </xf>
    <xf numFmtId="0" fontId="0" fillId="39" borderId="36" xfId="0" applyFill="1" applyBorder="1" applyAlignment="1">
      <alignment horizontal="right" vertical="center"/>
    </xf>
    <xf numFmtId="0" fontId="0" fillId="39" borderId="27" xfId="0" applyFill="1" applyBorder="1" applyAlignment="1">
      <alignment horizontal="left" vertical="center"/>
    </xf>
    <xf numFmtId="0" fontId="0" fillId="35" borderId="0" xfId="0" applyFill="1" applyBorder="1" applyAlignment="1" applyProtection="1">
      <alignment horizontal="right" vertical="center"/>
      <protection locked="0"/>
    </xf>
    <xf numFmtId="0" fontId="7" fillId="35" borderId="0" xfId="0" applyFont="1" applyFill="1" applyBorder="1" applyAlignment="1">
      <alignment horizontal="right" vertical="center"/>
    </xf>
    <xf numFmtId="49" fontId="0" fillId="40" borderId="12" xfId="0" applyNumberFormat="1" applyFill="1" applyBorder="1" applyAlignment="1">
      <alignment horizontal="center" vertical="center"/>
    </xf>
    <xf numFmtId="49" fontId="34" fillId="40" borderId="10" xfId="0" applyNumberFormat="1" applyFont="1" applyFill="1" applyBorder="1" applyAlignment="1">
      <alignment horizontal="left" vertical="center"/>
    </xf>
    <xf numFmtId="0" fontId="0" fillId="40" borderId="10" xfId="0" applyNumberFormat="1" applyFill="1" applyBorder="1" applyAlignment="1">
      <alignment horizontal="center" vertical="center"/>
    </xf>
    <xf numFmtId="49" fontId="0" fillId="40" borderId="10" xfId="0" applyNumberFormat="1" applyFill="1" applyBorder="1" applyAlignment="1">
      <alignment horizontal="center" vertical="center"/>
    </xf>
    <xf numFmtId="49" fontId="0" fillId="40" borderId="13" xfId="0" applyNumberFormat="1" applyFill="1" applyBorder="1" applyAlignment="1">
      <alignment horizontal="center" vertical="center"/>
    </xf>
    <xf numFmtId="49" fontId="0" fillId="40" borderId="43" xfId="0" applyNumberFormat="1" applyFill="1" applyBorder="1" applyAlignment="1">
      <alignment horizontal="center" vertical="center"/>
    </xf>
    <xf numFmtId="49" fontId="0" fillId="40" borderId="51" xfId="0" applyNumberFormat="1" applyFill="1" applyBorder="1" applyAlignment="1">
      <alignment horizontal="center" vertical="center"/>
    </xf>
    <xf numFmtId="49" fontId="0" fillId="40" borderId="52" xfId="0" applyNumberFormat="1" applyFill="1" applyBorder="1" applyAlignment="1">
      <alignment horizontal="center" vertical="center"/>
    </xf>
    <xf numFmtId="0" fontId="0" fillId="40" borderId="0" xfId="0" applyNumberFormat="1" applyFill="1" applyAlignment="1">
      <alignment vertical="center"/>
    </xf>
    <xf numFmtId="49" fontId="0" fillId="40" borderId="0" xfId="0" applyNumberFormat="1" applyFill="1" applyAlignment="1">
      <alignment vertical="center"/>
    </xf>
    <xf numFmtId="0" fontId="7" fillId="41" borderId="0" xfId="0" applyFont="1" applyFill="1" applyAlignment="1">
      <alignment horizontal="center" vertical="center"/>
    </xf>
    <xf numFmtId="0" fontId="0" fillId="36" borderId="18" xfId="0" applyFill="1" applyBorder="1" applyAlignment="1" applyProtection="1">
      <alignment horizontal="right" vertical="center"/>
      <protection/>
    </xf>
    <xf numFmtId="0" fontId="0" fillId="36" borderId="18" xfId="0" applyFont="1" applyFill="1" applyBorder="1" applyAlignment="1" applyProtection="1">
      <alignment horizontal="right" vertical="center"/>
      <protection locked="0"/>
    </xf>
    <xf numFmtId="0" fontId="23" fillId="0" borderId="0" xfId="0" applyFont="1" applyAlignment="1">
      <alignment horizontal="left" vertical="center"/>
    </xf>
    <xf numFmtId="0" fontId="68" fillId="42" borderId="0" xfId="0" applyFont="1" applyFill="1" applyAlignment="1">
      <alignment horizontal="center" vertical="center"/>
    </xf>
    <xf numFmtId="0" fontId="11" fillId="35" borderId="26" xfId="0" applyFont="1" applyFill="1" applyBorder="1" applyAlignment="1">
      <alignment horizontal="center" vertical="center"/>
    </xf>
    <xf numFmtId="0" fontId="11" fillId="35" borderId="39" xfId="0" applyFont="1" applyFill="1" applyBorder="1" applyAlignment="1">
      <alignment horizontal="center" vertical="center"/>
    </xf>
    <xf numFmtId="0" fontId="11" fillId="35" borderId="40" xfId="0" applyFont="1" applyFill="1" applyBorder="1" applyAlignment="1">
      <alignment horizontal="center" vertical="center"/>
    </xf>
    <xf numFmtId="0" fontId="11" fillId="35" borderId="43" xfId="0" applyFont="1" applyFill="1" applyBorder="1" applyAlignment="1">
      <alignment horizontal="center" vertical="center"/>
    </xf>
    <xf numFmtId="0" fontId="11" fillId="35" borderId="44" xfId="0" applyFont="1" applyFill="1" applyBorder="1" applyAlignment="1">
      <alignment horizontal="center" vertical="center"/>
    </xf>
    <xf numFmtId="0" fontId="11" fillId="35" borderId="45" xfId="0" applyFont="1" applyFill="1" applyBorder="1" applyAlignment="1">
      <alignment horizontal="center" vertical="center"/>
    </xf>
    <xf numFmtId="0" fontId="0" fillId="36" borderId="36" xfId="0" applyFill="1" applyBorder="1" applyAlignment="1" applyProtection="1">
      <alignment horizontal="center" vertical="center"/>
      <protection locked="0"/>
    </xf>
    <xf numFmtId="0" fontId="0" fillId="36" borderId="50" xfId="0" applyFill="1" applyBorder="1" applyAlignment="1" applyProtection="1">
      <alignment horizontal="center" vertical="center"/>
      <protection locked="0"/>
    </xf>
    <xf numFmtId="0" fontId="0" fillId="36" borderId="27" xfId="0" applyFill="1" applyBorder="1" applyAlignment="1" applyProtection="1">
      <alignment horizontal="center" vertical="center"/>
      <protection locked="0"/>
    </xf>
    <xf numFmtId="0" fontId="0" fillId="36" borderId="53" xfId="0" applyFill="1" applyBorder="1" applyAlignment="1">
      <alignment horizontal="center" vertical="top" wrapText="1" shrinkToFit="1"/>
    </xf>
    <xf numFmtId="0" fontId="0" fillId="36" borderId="35" xfId="0" applyFill="1" applyBorder="1" applyAlignment="1">
      <alignment horizontal="center" vertical="top" wrapText="1" shrinkToFit="1"/>
    </xf>
    <xf numFmtId="0" fontId="0" fillId="36" borderId="54" xfId="0" applyFill="1" applyBorder="1" applyAlignment="1">
      <alignment horizontal="center" vertical="top" wrapText="1" shrinkToFit="1"/>
    </xf>
    <xf numFmtId="0" fontId="0" fillId="36" borderId="55" xfId="0" applyFill="1" applyBorder="1" applyAlignment="1">
      <alignment horizontal="center" vertical="top" wrapText="1" shrinkToFit="1"/>
    </xf>
    <xf numFmtId="0" fontId="0" fillId="36" borderId="0" xfId="0" applyFill="1" applyBorder="1" applyAlignment="1">
      <alignment horizontal="center" vertical="top" wrapText="1" shrinkToFit="1"/>
    </xf>
    <xf numFmtId="0" fontId="0" fillId="36" borderId="56" xfId="0" applyFill="1" applyBorder="1" applyAlignment="1">
      <alignment horizontal="center" vertical="top" wrapText="1" shrinkToFit="1"/>
    </xf>
    <xf numFmtId="0" fontId="0" fillId="36" borderId="46" xfId="0" applyFill="1" applyBorder="1" applyAlignment="1">
      <alignment horizontal="center" vertical="top" wrapText="1" shrinkToFit="1"/>
    </xf>
    <xf numFmtId="0" fontId="0" fillId="36" borderId="38" xfId="0" applyFill="1" applyBorder="1" applyAlignment="1">
      <alignment horizontal="center" vertical="top" wrapText="1" shrinkToFit="1"/>
    </xf>
    <xf numFmtId="0" fontId="0" fillId="36" borderId="47" xfId="0" applyFill="1" applyBorder="1" applyAlignment="1">
      <alignment horizontal="center" vertical="top" wrapText="1" shrinkToFit="1"/>
    </xf>
    <xf numFmtId="0" fontId="0" fillId="36" borderId="36" xfId="0" applyFill="1" applyBorder="1" applyAlignment="1" applyProtection="1">
      <alignment horizontal="center"/>
      <protection locked="0"/>
    </xf>
    <xf numFmtId="0" fontId="0" fillId="36" borderId="50" xfId="0" applyFill="1" applyBorder="1" applyAlignment="1" applyProtection="1">
      <alignment horizontal="center"/>
      <protection locked="0"/>
    </xf>
    <xf numFmtId="0" fontId="0" fillId="36" borderId="27" xfId="0" applyFill="1" applyBorder="1" applyAlignment="1" applyProtection="1">
      <alignment horizontal="center"/>
      <protection locked="0"/>
    </xf>
    <xf numFmtId="0" fontId="10" fillId="35" borderId="0" xfId="0" applyFont="1" applyFill="1" applyBorder="1" applyAlignment="1">
      <alignment horizontal="center" vertical="center"/>
    </xf>
    <xf numFmtId="0" fontId="6" fillId="35" borderId="0" xfId="0" applyFont="1" applyFill="1" applyBorder="1" applyAlignment="1" applyProtection="1">
      <alignment horizontal="left" vertical="center" wrapText="1" indent="1" shrinkToFit="1"/>
      <protection locked="0"/>
    </xf>
    <xf numFmtId="0" fontId="0" fillId="36" borderId="36" xfId="0" applyFill="1" applyBorder="1" applyAlignment="1" applyProtection="1">
      <alignment horizontal="left" vertical="center" indent="1"/>
      <protection locked="0"/>
    </xf>
    <xf numFmtId="0" fontId="0" fillId="36" borderId="50" xfId="0" applyFill="1" applyBorder="1" applyAlignment="1" applyProtection="1">
      <alignment horizontal="left" vertical="center" indent="1"/>
      <protection locked="0"/>
    </xf>
    <xf numFmtId="0" fontId="0" fillId="36" borderId="27" xfId="0" applyFill="1" applyBorder="1" applyAlignment="1" applyProtection="1">
      <alignment horizontal="left" vertical="center" indent="1"/>
      <protection locked="0"/>
    </xf>
    <xf numFmtId="0" fontId="0" fillId="36" borderId="36" xfId="0" applyFont="1" applyFill="1" applyBorder="1" applyAlignment="1">
      <alignment horizontal="center" vertical="center"/>
    </xf>
    <xf numFmtId="0" fontId="0" fillId="36" borderId="27" xfId="0" applyFont="1" applyFill="1" applyBorder="1" applyAlignment="1">
      <alignment horizontal="center" vertical="center"/>
    </xf>
    <xf numFmtId="0" fontId="0" fillId="35" borderId="0" xfId="0" applyFill="1" applyBorder="1" applyAlignment="1">
      <alignment horizontal="center" vertical="center"/>
    </xf>
    <xf numFmtId="0" fontId="0" fillId="35" borderId="56" xfId="0" applyFill="1" applyBorder="1" applyAlignment="1">
      <alignment horizontal="center" vertical="center"/>
    </xf>
    <xf numFmtId="0" fontId="28" fillId="35" borderId="44" xfId="0" applyFont="1" applyFill="1" applyBorder="1" applyAlignment="1">
      <alignment horizontal="center" vertical="center" wrapText="1"/>
    </xf>
    <xf numFmtId="0" fontId="9" fillId="40" borderId="26" xfId="0" applyFont="1" applyFill="1" applyBorder="1" applyAlignment="1">
      <alignment horizontal="left" vertical="center" wrapText="1" indent="1"/>
    </xf>
    <xf numFmtId="0" fontId="9" fillId="40" borderId="39" xfId="0" applyFont="1" applyFill="1" applyBorder="1" applyAlignment="1">
      <alignment horizontal="left" vertical="center" wrapText="1" indent="1"/>
    </xf>
    <xf numFmtId="0" fontId="9" fillId="40" borderId="40" xfId="0" applyFont="1" applyFill="1" applyBorder="1" applyAlignment="1">
      <alignment horizontal="left" vertical="center" wrapText="1" indent="1"/>
    </xf>
    <xf numFmtId="0" fontId="9" fillId="40" borderId="41" xfId="0" applyFont="1" applyFill="1" applyBorder="1" applyAlignment="1">
      <alignment horizontal="left" vertical="center" wrapText="1" indent="1"/>
    </xf>
    <xf numFmtId="0" fontId="9" fillId="40" borderId="0" xfId="0" applyFont="1" applyFill="1" applyBorder="1" applyAlignment="1">
      <alignment horizontal="left" vertical="center" wrapText="1" indent="1"/>
    </xf>
    <xf numFmtId="0" fontId="9" fillId="40" borderId="42" xfId="0" applyFont="1" applyFill="1" applyBorder="1" applyAlignment="1">
      <alignment horizontal="left" vertical="center" wrapText="1" indent="1"/>
    </xf>
    <xf numFmtId="0" fontId="9" fillId="40" borderId="43" xfId="0" applyFont="1" applyFill="1" applyBorder="1" applyAlignment="1">
      <alignment horizontal="left" vertical="center" wrapText="1" indent="1"/>
    </xf>
    <xf numFmtId="0" fontId="9" fillId="40" borderId="44" xfId="0" applyFont="1" applyFill="1" applyBorder="1" applyAlignment="1">
      <alignment horizontal="left" vertical="center" wrapText="1" indent="1"/>
    </xf>
    <xf numFmtId="0" fontId="9" fillId="40" borderId="45" xfId="0" applyFont="1" applyFill="1" applyBorder="1" applyAlignment="1">
      <alignment horizontal="left" vertical="center" wrapText="1" indent="1"/>
    </xf>
    <xf numFmtId="0" fontId="0" fillId="0" borderId="57"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7" fillId="0" borderId="0" xfId="0" applyFont="1" applyBorder="1" applyAlignment="1">
      <alignment horizontal="left" vertical="center"/>
    </xf>
    <xf numFmtId="0" fontId="21" fillId="0" borderId="48"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60" xfId="0" applyNumberFormat="1" applyFont="1" applyBorder="1" applyAlignment="1">
      <alignment horizontal="center" vertical="center"/>
    </xf>
    <xf numFmtId="0" fontId="33" fillId="0" borderId="0" xfId="0" applyFont="1" applyAlignment="1">
      <alignment horizontal="left" vertical="top" wrapText="1" indent="1"/>
    </xf>
    <xf numFmtId="0" fontId="33" fillId="0" borderId="42" xfId="0" applyFont="1" applyBorder="1" applyAlignment="1">
      <alignment horizontal="left" vertical="top" wrapText="1" indent="1"/>
    </xf>
    <xf numFmtId="0" fontId="7" fillId="0" borderId="50" xfId="0" applyFont="1" applyBorder="1" applyAlignment="1">
      <alignment horizontal="center"/>
    </xf>
    <xf numFmtId="0" fontId="17" fillId="0" borderId="0" xfId="62" applyFont="1" applyAlignment="1">
      <alignment horizontal="center" vertical="center"/>
      <protection/>
    </xf>
    <xf numFmtId="0" fontId="18" fillId="0" borderId="0" xfId="0" applyFont="1" applyAlignment="1">
      <alignment horizontal="center" vertical="center"/>
    </xf>
    <xf numFmtId="0" fontId="7" fillId="0" borderId="0" xfId="0" applyFont="1" applyAlignment="1">
      <alignment horizontal="left" vertical="center"/>
    </xf>
    <xf numFmtId="0" fontId="7" fillId="0" borderId="38" xfId="0" applyFont="1" applyBorder="1" applyAlignment="1">
      <alignment horizontal="center"/>
    </xf>
    <xf numFmtId="0" fontId="8" fillId="0" borderId="0" xfId="0" applyFont="1" applyBorder="1" applyAlignment="1">
      <alignment horizontal="center" vertical="center"/>
    </xf>
    <xf numFmtId="0" fontId="17" fillId="0" borderId="38" xfId="0" applyFont="1" applyBorder="1" applyAlignment="1">
      <alignment horizontal="center" vertical="center" shrinkToFit="1"/>
    </xf>
    <xf numFmtId="0" fontId="7" fillId="0" borderId="61" xfId="0" applyNumberFormat="1" applyFont="1" applyBorder="1" applyAlignment="1">
      <alignment horizontal="center" vertical="center"/>
    </xf>
    <xf numFmtId="0" fontId="7" fillId="0" borderId="62" xfId="0" applyNumberFormat="1" applyFont="1" applyBorder="1" applyAlignment="1">
      <alignment horizontal="center" vertical="center"/>
    </xf>
    <xf numFmtId="0" fontId="18" fillId="0" borderId="11" xfId="0" applyFont="1" applyBorder="1" applyAlignment="1">
      <alignment horizontal="center" vertical="center"/>
    </xf>
    <xf numFmtId="0" fontId="18" fillId="0" borderId="60" xfId="0" applyFont="1" applyBorder="1" applyAlignment="1">
      <alignment horizontal="center" vertical="center"/>
    </xf>
    <xf numFmtId="0" fontId="6" fillId="0" borderId="11"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14" fillId="0" borderId="53" xfId="0" applyFont="1" applyBorder="1" applyAlignment="1">
      <alignment horizontal="center" vertical="center"/>
    </xf>
    <xf numFmtId="0" fontId="14" fillId="0" borderId="35"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0" xfId="0" applyFont="1" applyBorder="1" applyAlignment="1">
      <alignment horizontal="center" vertical="center"/>
    </xf>
    <xf numFmtId="0" fontId="14" fillId="0" borderId="56" xfId="0" applyFont="1" applyBorder="1" applyAlignment="1">
      <alignment horizontal="center" vertical="center"/>
    </xf>
    <xf numFmtId="0" fontId="14" fillId="0" borderId="46" xfId="0" applyFont="1" applyBorder="1" applyAlignment="1">
      <alignment horizontal="center" vertical="center"/>
    </xf>
    <xf numFmtId="0" fontId="14" fillId="0" borderId="38" xfId="0" applyFont="1" applyBorder="1" applyAlignment="1">
      <alignment horizontal="center" vertical="center"/>
    </xf>
    <xf numFmtId="0" fontId="14" fillId="0" borderId="47" xfId="0" applyFont="1" applyBorder="1" applyAlignment="1">
      <alignment horizontal="center" vertical="center"/>
    </xf>
    <xf numFmtId="0" fontId="14" fillId="0" borderId="0" xfId="0" applyFont="1" applyBorder="1" applyAlignment="1">
      <alignment horizontal="left" indent="1"/>
    </xf>
    <xf numFmtId="0" fontId="14" fillId="0" borderId="53" xfId="0" applyFont="1" applyBorder="1" applyAlignment="1">
      <alignment horizontal="center"/>
    </xf>
    <xf numFmtId="0" fontId="14" fillId="0" borderId="35" xfId="0" applyFont="1" applyBorder="1" applyAlignment="1">
      <alignment horizontal="center"/>
    </xf>
    <xf numFmtId="0" fontId="14" fillId="0" borderId="54" xfId="0" applyFont="1" applyBorder="1" applyAlignment="1">
      <alignment horizontal="center"/>
    </xf>
    <xf numFmtId="0" fontId="14" fillId="0" borderId="55" xfId="0" applyFont="1" applyBorder="1" applyAlignment="1">
      <alignment horizontal="center"/>
    </xf>
    <xf numFmtId="0" fontId="14" fillId="0" borderId="0" xfId="0" applyFont="1" applyBorder="1" applyAlignment="1">
      <alignment horizontal="center"/>
    </xf>
    <xf numFmtId="0" fontId="14" fillId="0" borderId="56" xfId="0" applyFont="1" applyBorder="1" applyAlignment="1">
      <alignment horizont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5" fillId="0" borderId="55" xfId="0" applyFont="1" applyBorder="1" applyAlignment="1">
      <alignment horizontal="center" vertical="center"/>
    </xf>
    <xf numFmtId="0" fontId="15" fillId="0" borderId="0" xfId="0" applyFont="1" applyBorder="1" applyAlignment="1">
      <alignment horizontal="center" vertical="center"/>
    </xf>
    <xf numFmtId="0" fontId="15" fillId="0" borderId="56" xfId="0" applyFont="1" applyBorder="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right"/>
    </xf>
    <xf numFmtId="0" fontId="14" fillId="0" borderId="0" xfId="0" applyFont="1" applyAlignment="1">
      <alignment horizontal="center"/>
    </xf>
    <xf numFmtId="0" fontId="0" fillId="39" borderId="36" xfId="0" applyFill="1" applyBorder="1" applyAlignment="1">
      <alignment horizontal="center" vertical="center"/>
    </xf>
    <xf numFmtId="0" fontId="0" fillId="39" borderId="50" xfId="0" applyFill="1" applyBorder="1" applyAlignment="1">
      <alignment horizontal="center" vertical="center"/>
    </xf>
    <xf numFmtId="0" fontId="0" fillId="39" borderId="27"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個人種目エントリー"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43"/>
  <sheetViews>
    <sheetView zoomScalePageLayoutView="0" workbookViewId="0" topLeftCell="A1">
      <selection activeCell="D13" sqref="D13:F13"/>
    </sheetView>
  </sheetViews>
  <sheetFormatPr defaultColWidth="9.00390625" defaultRowHeight="13.5"/>
  <cols>
    <col min="1" max="1" width="2.375" style="0" customWidth="1"/>
    <col min="2" max="2" width="6.50390625" style="0" customWidth="1"/>
    <col min="3" max="3" width="13.25390625" style="0" customWidth="1"/>
    <col min="4" max="4" width="7.75390625" style="0" customWidth="1"/>
    <col min="5" max="5" width="3.625" style="0" customWidth="1"/>
    <col min="6" max="6" width="6.375" style="0" customWidth="1"/>
    <col min="7" max="7" width="5.25390625" style="0" bestFit="1" customWidth="1"/>
    <col min="8" max="8" width="6.375" style="0" customWidth="1"/>
    <col min="9" max="9" width="5.25390625" style="0" bestFit="1" customWidth="1"/>
    <col min="10" max="10" width="6.375" style="0" customWidth="1"/>
    <col min="11" max="11" width="5.25390625" style="0" bestFit="1" customWidth="1"/>
    <col min="12" max="12" width="6.375" style="0" customWidth="1"/>
    <col min="13" max="13" width="13.00390625" style="0" bestFit="1" customWidth="1"/>
    <col min="14" max="15" width="4.375" style="0" customWidth="1"/>
    <col min="16" max="16" width="2.75390625" style="0" customWidth="1"/>
    <col min="17" max="17" width="4.375" style="0" customWidth="1"/>
    <col min="18" max="18" width="2.75390625" style="0" customWidth="1"/>
    <col min="19" max="19" width="4.375" style="0" customWidth="1"/>
    <col min="20" max="20" width="2.75390625" style="0" customWidth="1"/>
    <col min="23" max="23" width="3.00390625" style="0" customWidth="1"/>
  </cols>
  <sheetData>
    <row r="1" spans="1:44" ht="8.25" customHeight="1" thickBot="1">
      <c r="A1" s="63"/>
      <c r="B1" s="63"/>
      <c r="C1" s="63"/>
      <c r="D1" s="63"/>
      <c r="E1" s="63"/>
      <c r="F1" s="63"/>
      <c r="G1" s="63"/>
      <c r="H1" s="63"/>
      <c r="I1" s="63"/>
      <c r="J1" s="63"/>
      <c r="K1" s="63"/>
      <c r="L1" s="63"/>
      <c r="M1" s="63"/>
      <c r="N1" s="63"/>
      <c r="O1" s="63"/>
      <c r="P1" s="63"/>
      <c r="Q1" s="63"/>
      <c r="R1" s="63"/>
      <c r="S1" s="63"/>
      <c r="T1" s="63"/>
      <c r="U1" s="63"/>
      <c r="V1" s="63"/>
      <c r="W1" s="63"/>
      <c r="X1" s="63"/>
      <c r="Y1" s="9"/>
      <c r="Z1" s="9"/>
      <c r="AA1" s="9"/>
      <c r="AB1" s="9"/>
      <c r="AC1" s="9"/>
      <c r="AD1" s="9"/>
      <c r="AE1" s="9"/>
      <c r="AF1" s="9"/>
      <c r="AG1" s="9"/>
      <c r="AH1" s="9"/>
      <c r="AI1" s="9"/>
      <c r="AJ1" s="9"/>
      <c r="AK1" s="9"/>
      <c r="AL1" s="9"/>
      <c r="AM1" s="9"/>
      <c r="AN1" s="9"/>
      <c r="AO1" s="9"/>
      <c r="AP1" s="9"/>
      <c r="AQ1" s="9"/>
      <c r="AR1" s="9"/>
    </row>
    <row r="2" spans="1:44" ht="13.5">
      <c r="A2" s="63"/>
      <c r="B2" s="197" t="s">
        <v>81</v>
      </c>
      <c r="C2" s="198"/>
      <c r="D2" s="198"/>
      <c r="E2" s="198"/>
      <c r="F2" s="198"/>
      <c r="G2" s="198"/>
      <c r="H2" s="198"/>
      <c r="I2" s="198"/>
      <c r="J2" s="198"/>
      <c r="K2" s="198"/>
      <c r="L2" s="199"/>
      <c r="M2" s="63"/>
      <c r="N2" s="63"/>
      <c r="O2" s="63"/>
      <c r="P2" s="196" t="s">
        <v>624</v>
      </c>
      <c r="Q2" s="196"/>
      <c r="R2" s="196"/>
      <c r="S2" s="196"/>
      <c r="T2" s="196"/>
      <c r="U2" s="196"/>
      <c r="V2" s="196"/>
      <c r="W2" s="196"/>
      <c r="X2" s="63"/>
      <c r="Y2" s="9"/>
      <c r="Z2" s="9"/>
      <c r="AA2" s="9"/>
      <c r="AB2" s="9"/>
      <c r="AC2" s="9"/>
      <c r="AD2" s="9"/>
      <c r="AE2" s="9"/>
      <c r="AF2" s="9"/>
      <c r="AG2" s="9"/>
      <c r="AH2" s="9"/>
      <c r="AI2" s="9"/>
      <c r="AJ2" s="9"/>
      <c r="AK2" s="9"/>
      <c r="AL2" s="9"/>
      <c r="AM2" s="9"/>
      <c r="AN2" s="9"/>
      <c r="AO2" s="9"/>
      <c r="AP2" s="9"/>
      <c r="AQ2" s="9"/>
      <c r="AR2" s="9"/>
    </row>
    <row r="3" spans="1:44" ht="14.25" thickBot="1">
      <c r="A3" s="63"/>
      <c r="B3" s="200"/>
      <c r="C3" s="201"/>
      <c r="D3" s="201"/>
      <c r="E3" s="201"/>
      <c r="F3" s="201"/>
      <c r="G3" s="201"/>
      <c r="H3" s="201"/>
      <c r="I3" s="201"/>
      <c r="J3" s="201"/>
      <c r="K3" s="201"/>
      <c r="L3" s="202"/>
      <c r="M3" s="63"/>
      <c r="N3" s="63"/>
      <c r="O3" s="63"/>
      <c r="P3" s="196"/>
      <c r="Q3" s="196"/>
      <c r="R3" s="196"/>
      <c r="S3" s="196"/>
      <c r="T3" s="196"/>
      <c r="U3" s="196"/>
      <c r="V3" s="196"/>
      <c r="W3" s="196"/>
      <c r="X3" s="63"/>
      <c r="Y3" s="9"/>
      <c r="Z3" s="9"/>
      <c r="AA3" s="9"/>
      <c r="AB3" s="9"/>
      <c r="AC3" s="9"/>
      <c r="AD3" s="9"/>
      <c r="AE3" s="9"/>
      <c r="AF3" s="9"/>
      <c r="AG3" s="9"/>
      <c r="AH3" s="9"/>
      <c r="AI3" s="9"/>
      <c r="AJ3" s="9"/>
      <c r="AK3" s="9"/>
      <c r="AL3" s="9"/>
      <c r="AM3" s="9"/>
      <c r="AN3" s="9"/>
      <c r="AO3" s="9"/>
      <c r="AP3" s="9"/>
      <c r="AQ3" s="9"/>
      <c r="AR3" s="9"/>
    </row>
    <row r="4" spans="1:44" ht="14.25" thickBot="1">
      <c r="A4" s="63"/>
      <c r="B4" s="111"/>
      <c r="C4" s="64" t="s">
        <v>440</v>
      </c>
      <c r="D4" s="64"/>
      <c r="E4" s="64"/>
      <c r="F4" s="64"/>
      <c r="G4" s="64"/>
      <c r="H4" s="64"/>
      <c r="I4" s="64"/>
      <c r="J4" s="64"/>
      <c r="K4" s="64"/>
      <c r="L4" s="64"/>
      <c r="M4" s="64"/>
      <c r="N4" s="64"/>
      <c r="O4" s="64"/>
      <c r="P4" s="93"/>
      <c r="Q4" s="112"/>
      <c r="R4" s="65"/>
      <c r="S4" s="65"/>
      <c r="T4" s="65"/>
      <c r="U4" s="65"/>
      <c r="V4" s="65"/>
      <c r="W4" s="65"/>
      <c r="X4" s="63"/>
      <c r="Y4" s="9"/>
      <c r="Z4" s="9"/>
      <c r="AA4" s="9"/>
      <c r="AB4" s="9"/>
      <c r="AC4" s="9"/>
      <c r="AD4" s="9"/>
      <c r="AE4" s="9"/>
      <c r="AF4" s="9"/>
      <c r="AG4" s="9"/>
      <c r="AH4" s="9"/>
      <c r="AI4" s="9"/>
      <c r="AJ4" s="9"/>
      <c r="AK4" s="9"/>
      <c r="AL4" s="9"/>
      <c r="AM4" s="9"/>
      <c r="AN4" s="9"/>
      <c r="AO4" s="9"/>
      <c r="AP4" s="9"/>
      <c r="AQ4" s="9"/>
      <c r="AR4" s="9"/>
    </row>
    <row r="5" spans="1:44" ht="9" customHeight="1">
      <c r="A5" s="63"/>
      <c r="B5" s="113"/>
      <c r="C5" s="114"/>
      <c r="D5" s="114"/>
      <c r="E5" s="114"/>
      <c r="F5" s="114"/>
      <c r="G5" s="114"/>
      <c r="H5" s="114"/>
      <c r="I5" s="114"/>
      <c r="J5" s="114"/>
      <c r="K5" s="114"/>
      <c r="L5" s="114"/>
      <c r="M5" s="114"/>
      <c r="N5" s="114"/>
      <c r="O5" s="114"/>
      <c r="P5" s="115"/>
      <c r="Q5" s="115"/>
      <c r="R5" s="111"/>
      <c r="S5" s="111"/>
      <c r="T5" s="111"/>
      <c r="U5" s="111"/>
      <c r="V5" s="111"/>
      <c r="W5" s="116"/>
      <c r="X5" s="63"/>
      <c r="Y5" s="9"/>
      <c r="Z5" s="9"/>
      <c r="AA5" s="9"/>
      <c r="AB5" s="9"/>
      <c r="AC5" s="9"/>
      <c r="AD5" s="9"/>
      <c r="AE5" s="9"/>
      <c r="AF5" s="9"/>
      <c r="AG5" s="9"/>
      <c r="AH5" s="9"/>
      <c r="AI5" s="9"/>
      <c r="AJ5" s="9"/>
      <c r="AK5" s="9"/>
      <c r="AL5" s="9"/>
      <c r="AM5" s="9"/>
      <c r="AN5" s="9"/>
      <c r="AO5" s="9"/>
      <c r="AP5" s="9"/>
      <c r="AQ5" s="9"/>
      <c r="AR5" s="9"/>
    </row>
    <row r="6" spans="1:24" ht="13.5">
      <c r="A6" s="65"/>
      <c r="B6" s="117"/>
      <c r="C6" s="102" t="s">
        <v>83</v>
      </c>
      <c r="D6" s="94"/>
      <c r="E6" s="102" t="s">
        <v>82</v>
      </c>
      <c r="F6" s="102"/>
      <c r="G6" s="102"/>
      <c r="H6" s="102"/>
      <c r="I6" s="102"/>
      <c r="J6" s="102"/>
      <c r="K6" s="102"/>
      <c r="L6" s="102"/>
      <c r="M6" s="102"/>
      <c r="N6" s="102"/>
      <c r="O6" s="102"/>
      <c r="P6" s="112"/>
      <c r="Q6" s="112"/>
      <c r="R6" s="65"/>
      <c r="S6" s="65"/>
      <c r="T6" s="65"/>
      <c r="U6" s="65"/>
      <c r="V6" s="65"/>
      <c r="W6" s="118"/>
      <c r="X6" s="63"/>
    </row>
    <row r="7" spans="1:24" ht="9" customHeight="1">
      <c r="A7" s="65"/>
      <c r="B7" s="117"/>
      <c r="C7" s="65"/>
      <c r="D7" s="65"/>
      <c r="E7" s="65"/>
      <c r="F7" s="65"/>
      <c r="G7" s="65"/>
      <c r="H7" s="65"/>
      <c r="I7" s="65"/>
      <c r="J7" s="65"/>
      <c r="K7" s="65"/>
      <c r="L7" s="65"/>
      <c r="M7" s="65"/>
      <c r="N7" s="65"/>
      <c r="O7" s="65"/>
      <c r="P7" s="65"/>
      <c r="Q7" s="65"/>
      <c r="R7" s="65"/>
      <c r="S7" s="65"/>
      <c r="T7" s="65"/>
      <c r="U7" s="65"/>
      <c r="V7" s="65"/>
      <c r="W7" s="118"/>
      <c r="X7" s="63"/>
    </row>
    <row r="8" spans="1:24" ht="13.5">
      <c r="A8" s="65"/>
      <c r="B8" s="117"/>
      <c r="C8" s="65" t="s">
        <v>71</v>
      </c>
      <c r="D8" s="119" t="s">
        <v>633</v>
      </c>
      <c r="E8" s="194" t="s">
        <v>634</v>
      </c>
      <c r="F8" s="65" t="s">
        <v>84</v>
      </c>
      <c r="G8" s="65"/>
      <c r="H8" s="65"/>
      <c r="I8" s="65"/>
      <c r="J8" s="65"/>
      <c r="K8" s="65"/>
      <c r="L8" s="218" t="s">
        <v>88</v>
      </c>
      <c r="M8" s="218"/>
      <c r="N8" s="65" t="s">
        <v>633</v>
      </c>
      <c r="O8" s="193" t="s">
        <v>635</v>
      </c>
      <c r="P8" s="65" t="s">
        <v>90</v>
      </c>
      <c r="Q8" s="77"/>
      <c r="R8" s="65" t="s">
        <v>89</v>
      </c>
      <c r="S8" s="77"/>
      <c r="T8" s="65" t="s">
        <v>91</v>
      </c>
      <c r="U8" s="65"/>
      <c r="V8" s="65"/>
      <c r="W8" s="118"/>
      <c r="X8" s="63"/>
    </row>
    <row r="9" spans="1:24" ht="9" customHeight="1">
      <c r="A9" s="65"/>
      <c r="B9" s="117"/>
      <c r="C9" s="65"/>
      <c r="D9" s="65"/>
      <c r="E9" s="65"/>
      <c r="F9" s="65"/>
      <c r="G9" s="65"/>
      <c r="H9" s="65"/>
      <c r="I9" s="65"/>
      <c r="J9" s="65"/>
      <c r="K9" s="65"/>
      <c r="L9" s="65"/>
      <c r="M9" s="65"/>
      <c r="N9" s="65"/>
      <c r="O9" s="65"/>
      <c r="P9" s="65"/>
      <c r="Q9" s="65"/>
      <c r="R9" s="65"/>
      <c r="S9" s="65"/>
      <c r="T9" s="65"/>
      <c r="U9" s="65"/>
      <c r="V9" s="65"/>
      <c r="W9" s="118"/>
      <c r="X9" s="63"/>
    </row>
    <row r="10" spans="1:24" ht="13.5">
      <c r="A10" s="65"/>
      <c r="B10" s="117"/>
      <c r="C10" s="80" t="s">
        <v>72</v>
      </c>
      <c r="D10" s="215" t="s">
        <v>566</v>
      </c>
      <c r="E10" s="216"/>
      <c r="F10" s="216"/>
      <c r="G10" s="216"/>
      <c r="H10" s="216"/>
      <c r="I10" s="216"/>
      <c r="J10" s="216"/>
      <c r="K10" s="216"/>
      <c r="L10" s="217"/>
      <c r="M10" s="65"/>
      <c r="N10" s="65"/>
      <c r="O10" s="65"/>
      <c r="P10" s="65"/>
      <c r="Q10" s="65"/>
      <c r="R10" s="65"/>
      <c r="S10" s="65"/>
      <c r="T10" s="65"/>
      <c r="U10" s="65"/>
      <c r="V10" s="65"/>
      <c r="W10" s="118"/>
      <c r="X10" s="63"/>
    </row>
    <row r="11" spans="1:24" ht="13.5">
      <c r="A11" s="65"/>
      <c r="B11" s="117"/>
      <c r="C11" s="65"/>
      <c r="D11" s="65"/>
      <c r="E11" s="65"/>
      <c r="F11" s="65"/>
      <c r="G11" s="65"/>
      <c r="H11" s="65"/>
      <c r="I11" s="65"/>
      <c r="J11" s="65"/>
      <c r="K11" s="65"/>
      <c r="L11" s="65"/>
      <c r="M11" s="80" t="s">
        <v>170</v>
      </c>
      <c r="N11" s="203" t="str">
        <f>INDEX('県内中学住所'!D3:I68,MATCH(D13,'県内中学住所'!D3:D63,0),4)</f>
        <v>700-0951</v>
      </c>
      <c r="O11" s="205"/>
      <c r="P11" s="65"/>
      <c r="Q11" s="65"/>
      <c r="R11" s="65"/>
      <c r="S11" s="65"/>
      <c r="T11" s="65"/>
      <c r="U11" s="65"/>
      <c r="V11" s="65"/>
      <c r="W11" s="118"/>
      <c r="X11" s="63"/>
    </row>
    <row r="12" spans="1:24" ht="13.5">
      <c r="A12" s="65"/>
      <c r="B12" s="117"/>
      <c r="C12" s="80" t="s">
        <v>155</v>
      </c>
      <c r="D12" s="203" t="str">
        <f>INDEX('県内中学住所'!D3:I63,MATCH(D13,'県内中学住所'!D3:D63,0),2)</f>
        <v>ﾐﾅﾝ</v>
      </c>
      <c r="E12" s="204"/>
      <c r="F12" s="205"/>
      <c r="G12" s="172"/>
      <c r="H12" s="172"/>
      <c r="I12" s="172"/>
      <c r="J12" s="172"/>
      <c r="K12" s="65"/>
      <c r="L12" s="65"/>
      <c r="M12" s="80" t="s">
        <v>106</v>
      </c>
      <c r="N12" s="220" t="str">
        <f>INDEX('県内中学住所'!D3:I63,MATCH(D13,'県内中学住所'!D3:D63,0),5)</f>
        <v>岡山市北区田中５８１</v>
      </c>
      <c r="O12" s="221"/>
      <c r="P12" s="221"/>
      <c r="Q12" s="221"/>
      <c r="R12" s="221"/>
      <c r="S12" s="221"/>
      <c r="T12" s="221"/>
      <c r="U12" s="221"/>
      <c r="V12" s="222"/>
      <c r="W12" s="118"/>
      <c r="X12" s="63"/>
    </row>
    <row r="13" spans="1:24" ht="13.5">
      <c r="A13" s="65"/>
      <c r="B13" s="117"/>
      <c r="C13" s="80" t="s">
        <v>66</v>
      </c>
      <c r="D13" s="203" t="s">
        <v>281</v>
      </c>
      <c r="E13" s="204"/>
      <c r="F13" s="205"/>
      <c r="G13" s="65" t="s">
        <v>85</v>
      </c>
      <c r="H13" s="172"/>
      <c r="I13" s="172"/>
      <c r="J13" s="172"/>
      <c r="K13" s="63"/>
      <c r="L13" s="65"/>
      <c r="M13" s="80" t="s">
        <v>107</v>
      </c>
      <c r="N13" s="220" t="str">
        <f>INDEX('県内中学住所'!D3:I63,MATCH(D13,'県内中学住所'!D3:D63,0),6)</f>
        <v>086-241-3357</v>
      </c>
      <c r="O13" s="221"/>
      <c r="P13" s="221"/>
      <c r="Q13" s="221"/>
      <c r="R13" s="221"/>
      <c r="S13" s="221"/>
      <c r="T13" s="222"/>
      <c r="U13" s="65"/>
      <c r="V13" s="65"/>
      <c r="W13" s="118"/>
      <c r="X13" s="63"/>
    </row>
    <row r="14" spans="1:24" ht="13.5">
      <c r="A14" s="65"/>
      <c r="B14" s="117"/>
      <c r="C14" s="65"/>
      <c r="D14" s="156"/>
      <c r="E14" s="63"/>
      <c r="F14" s="157" t="s">
        <v>40</v>
      </c>
      <c r="G14" s="157"/>
      <c r="H14" s="157"/>
      <c r="I14" s="157"/>
      <c r="J14" s="157"/>
      <c r="K14" s="63"/>
      <c r="L14" s="65"/>
      <c r="M14" s="80"/>
      <c r="N14" s="219" t="s">
        <v>441</v>
      </c>
      <c r="O14" s="219"/>
      <c r="P14" s="219"/>
      <c r="Q14" s="219"/>
      <c r="R14" s="219"/>
      <c r="S14" s="219"/>
      <c r="T14" s="219"/>
      <c r="U14" s="219"/>
      <c r="V14" s="219"/>
      <c r="W14" s="118"/>
      <c r="X14" s="63"/>
    </row>
    <row r="15" spans="1:24" ht="9" customHeight="1">
      <c r="A15" s="65"/>
      <c r="B15" s="117"/>
      <c r="C15" s="65"/>
      <c r="D15" s="79"/>
      <c r="E15" s="79"/>
      <c r="F15" s="79"/>
      <c r="G15" s="79"/>
      <c r="H15" s="79"/>
      <c r="I15" s="79"/>
      <c r="J15" s="79"/>
      <c r="K15" s="79"/>
      <c r="L15" s="65"/>
      <c r="M15" s="65"/>
      <c r="N15" s="219"/>
      <c r="O15" s="219"/>
      <c r="P15" s="219"/>
      <c r="Q15" s="219"/>
      <c r="R15" s="219"/>
      <c r="S15" s="219"/>
      <c r="T15" s="219"/>
      <c r="U15" s="219"/>
      <c r="V15" s="219"/>
      <c r="W15" s="118"/>
      <c r="X15" s="63"/>
    </row>
    <row r="16" spans="1:24" ht="13.5" customHeight="1">
      <c r="A16" s="65"/>
      <c r="B16" s="117"/>
      <c r="C16" s="80" t="s">
        <v>69</v>
      </c>
      <c r="D16" s="203"/>
      <c r="E16" s="204"/>
      <c r="F16" s="205"/>
      <c r="G16" s="172"/>
      <c r="H16" s="172"/>
      <c r="I16" s="172"/>
      <c r="J16" s="172"/>
      <c r="K16" s="65"/>
      <c r="L16" s="120"/>
      <c r="M16" s="109"/>
      <c r="N16" s="219"/>
      <c r="O16" s="219"/>
      <c r="P16" s="219"/>
      <c r="Q16" s="219"/>
      <c r="R16" s="219"/>
      <c r="S16" s="219"/>
      <c r="T16" s="219"/>
      <c r="U16" s="219"/>
      <c r="V16" s="219"/>
      <c r="W16" s="118"/>
      <c r="X16" s="63"/>
    </row>
    <row r="17" spans="1:24" ht="9" customHeight="1">
      <c r="A17" s="65"/>
      <c r="B17" s="117"/>
      <c r="C17" s="65"/>
      <c r="D17" s="65"/>
      <c r="E17" s="65"/>
      <c r="F17" s="65"/>
      <c r="G17" s="65"/>
      <c r="H17" s="65"/>
      <c r="I17" s="65"/>
      <c r="J17" s="65"/>
      <c r="K17" s="65"/>
      <c r="L17" s="121"/>
      <c r="M17" s="110"/>
      <c r="N17" s="160"/>
      <c r="O17" s="160"/>
      <c r="P17" s="160"/>
      <c r="Q17" s="160"/>
      <c r="R17" s="160"/>
      <c r="S17" s="160"/>
      <c r="T17" s="160"/>
      <c r="U17" s="160"/>
      <c r="V17" s="160"/>
      <c r="W17" s="118"/>
      <c r="X17" s="63"/>
    </row>
    <row r="18" spans="1:24" ht="13.5">
      <c r="A18" s="65"/>
      <c r="B18" s="117"/>
      <c r="C18" s="80" t="s">
        <v>58</v>
      </c>
      <c r="D18" s="203"/>
      <c r="E18" s="204"/>
      <c r="F18" s="205"/>
      <c r="G18" s="172"/>
      <c r="H18" s="172"/>
      <c r="I18" s="172"/>
      <c r="J18" s="172"/>
      <c r="K18" s="65"/>
      <c r="L18" s="122"/>
      <c r="M18" s="110"/>
      <c r="N18" s="110"/>
      <c r="O18" s="110"/>
      <c r="P18" s="110"/>
      <c r="Q18" s="65"/>
      <c r="R18" s="65"/>
      <c r="S18" s="65"/>
      <c r="T18" s="65"/>
      <c r="U18" s="65"/>
      <c r="V18" s="65"/>
      <c r="W18" s="118"/>
      <c r="X18" s="63"/>
    </row>
    <row r="19" spans="1:24" ht="15.75" customHeight="1">
      <c r="A19" s="65"/>
      <c r="B19" s="117"/>
      <c r="C19" s="65"/>
      <c r="D19" s="65"/>
      <c r="E19" s="65"/>
      <c r="F19" s="65"/>
      <c r="G19" s="65"/>
      <c r="H19" s="181" t="s">
        <v>636</v>
      </c>
      <c r="I19" s="65"/>
      <c r="J19" s="65"/>
      <c r="K19" s="65"/>
      <c r="L19" s="122" t="s">
        <v>625</v>
      </c>
      <c r="M19" s="110"/>
      <c r="N19" s="110"/>
      <c r="O19" s="110"/>
      <c r="P19" s="110"/>
      <c r="Q19" s="65" t="s">
        <v>626</v>
      </c>
      <c r="R19" s="65"/>
      <c r="S19" s="65"/>
      <c r="T19" s="65"/>
      <c r="U19" s="65"/>
      <c r="V19" s="65"/>
      <c r="W19" s="118"/>
      <c r="X19" s="63"/>
    </row>
    <row r="20" spans="1:24" ht="13.5">
      <c r="A20" s="65"/>
      <c r="B20" s="117"/>
      <c r="C20" s="80" t="s">
        <v>67</v>
      </c>
      <c r="D20" s="203"/>
      <c r="E20" s="204"/>
      <c r="F20" s="205"/>
      <c r="G20" s="180" t="s">
        <v>87</v>
      </c>
      <c r="H20" s="173"/>
      <c r="I20" s="180" t="s">
        <v>65</v>
      </c>
      <c r="J20" s="173"/>
      <c r="K20" s="65"/>
      <c r="L20" s="223"/>
      <c r="M20" s="224"/>
      <c r="N20" s="110"/>
      <c r="O20" s="110"/>
      <c r="P20" s="110"/>
      <c r="Q20" s="206"/>
      <c r="R20" s="207"/>
      <c r="S20" s="207"/>
      <c r="T20" s="207"/>
      <c r="U20" s="207"/>
      <c r="V20" s="208"/>
      <c r="W20" s="118"/>
      <c r="X20" s="63"/>
    </row>
    <row r="21" spans="1:24" ht="9" customHeight="1">
      <c r="A21" s="65"/>
      <c r="B21" s="117"/>
      <c r="C21" s="65"/>
      <c r="D21" s="65"/>
      <c r="E21" s="65"/>
      <c r="F21" s="65"/>
      <c r="G21" s="65"/>
      <c r="H21" s="65"/>
      <c r="I21" s="65"/>
      <c r="J21" s="80"/>
      <c r="K21" s="65"/>
      <c r="L21" s="122"/>
      <c r="M21" s="122"/>
      <c r="N21" s="122"/>
      <c r="O21" s="122"/>
      <c r="P21" s="122"/>
      <c r="Q21" s="209"/>
      <c r="R21" s="210"/>
      <c r="S21" s="210"/>
      <c r="T21" s="210"/>
      <c r="U21" s="210"/>
      <c r="V21" s="211"/>
      <c r="W21" s="118"/>
      <c r="X21" s="63"/>
    </row>
    <row r="22" spans="1:24" ht="13.5">
      <c r="A22" s="65"/>
      <c r="B22" s="117"/>
      <c r="C22" s="80" t="s">
        <v>68</v>
      </c>
      <c r="D22" s="203"/>
      <c r="E22" s="204"/>
      <c r="F22" s="205"/>
      <c r="G22" s="180" t="s">
        <v>87</v>
      </c>
      <c r="H22" s="173"/>
      <c r="I22" s="180" t="s">
        <v>65</v>
      </c>
      <c r="J22" s="173"/>
      <c r="K22" s="65"/>
      <c r="L22" s="223"/>
      <c r="M22" s="224"/>
      <c r="N22" s="123"/>
      <c r="O22" s="123"/>
      <c r="P22" s="123"/>
      <c r="Q22" s="212"/>
      <c r="R22" s="213"/>
      <c r="S22" s="213"/>
      <c r="T22" s="213"/>
      <c r="U22" s="213"/>
      <c r="V22" s="214"/>
      <c r="W22" s="118"/>
      <c r="X22" s="63"/>
    </row>
    <row r="23" spans="1:24" ht="9" customHeight="1" thickBot="1">
      <c r="A23" s="65"/>
      <c r="B23" s="124"/>
      <c r="C23" s="125"/>
      <c r="D23" s="125"/>
      <c r="E23" s="125"/>
      <c r="F23" s="125"/>
      <c r="G23" s="125"/>
      <c r="H23" s="125"/>
      <c r="I23" s="125"/>
      <c r="J23" s="125"/>
      <c r="K23" s="125"/>
      <c r="L23" s="126"/>
      <c r="M23" s="126"/>
      <c r="N23" s="126"/>
      <c r="O23" s="126"/>
      <c r="P23" s="126"/>
      <c r="Q23" s="125"/>
      <c r="R23" s="125"/>
      <c r="S23" s="125"/>
      <c r="T23" s="125"/>
      <c r="U23" s="125"/>
      <c r="V23" s="125"/>
      <c r="W23" s="127"/>
      <c r="X23" s="63"/>
    </row>
    <row r="24" spans="1:24" ht="6.75" customHeight="1">
      <c r="A24" s="65"/>
      <c r="B24" s="65"/>
      <c r="C24" s="65"/>
      <c r="D24" s="65"/>
      <c r="E24" s="65"/>
      <c r="F24" s="65"/>
      <c r="G24" s="65"/>
      <c r="H24" s="65"/>
      <c r="I24" s="65"/>
      <c r="J24" s="65"/>
      <c r="K24" s="65"/>
      <c r="L24" s="65"/>
      <c r="M24" s="65"/>
      <c r="N24" s="65"/>
      <c r="O24" s="65"/>
      <c r="P24" s="65"/>
      <c r="Q24" s="65"/>
      <c r="R24" s="65"/>
      <c r="S24" s="65"/>
      <c r="T24" s="65"/>
      <c r="U24" s="65"/>
      <c r="V24" s="65"/>
      <c r="W24" s="65"/>
      <c r="X24" s="65"/>
    </row>
    <row r="25" spans="1:24" ht="14.25" thickBot="1">
      <c r="A25" s="63"/>
      <c r="B25" s="65"/>
      <c r="C25" s="64" t="s">
        <v>442</v>
      </c>
      <c r="D25" s="81"/>
      <c r="E25" s="63"/>
      <c r="F25" s="63"/>
      <c r="G25" s="63"/>
      <c r="H25" s="63"/>
      <c r="I25" s="63"/>
      <c r="J25" s="63"/>
      <c r="K25" s="63"/>
      <c r="L25" s="63"/>
      <c r="M25" s="63"/>
      <c r="N25" s="63"/>
      <c r="O25" s="63"/>
      <c r="P25" s="63"/>
      <c r="Q25" s="63"/>
      <c r="R25" s="63"/>
      <c r="S25" s="63"/>
      <c r="T25" s="63"/>
      <c r="U25" s="63"/>
      <c r="V25" s="63"/>
      <c r="W25" s="65"/>
      <c r="X25" s="63"/>
    </row>
    <row r="26" spans="1:24" ht="9" customHeight="1">
      <c r="A26" s="65"/>
      <c r="B26" s="113"/>
      <c r="C26" s="111"/>
      <c r="D26" s="111"/>
      <c r="E26" s="111"/>
      <c r="F26" s="111"/>
      <c r="G26" s="111"/>
      <c r="H26" s="111"/>
      <c r="I26" s="111"/>
      <c r="J26" s="111"/>
      <c r="K26" s="111"/>
      <c r="L26" s="111"/>
      <c r="M26" s="111"/>
      <c r="N26" s="111"/>
      <c r="O26" s="111"/>
      <c r="P26" s="111"/>
      <c r="Q26" s="111"/>
      <c r="R26" s="111"/>
      <c r="S26" s="111"/>
      <c r="T26" s="111"/>
      <c r="U26" s="111"/>
      <c r="V26" s="111"/>
      <c r="W26" s="116"/>
      <c r="X26" s="63"/>
    </row>
    <row r="27" spans="1:24" ht="13.5">
      <c r="A27" s="65"/>
      <c r="B27" s="117"/>
      <c r="C27" s="80" t="s">
        <v>86</v>
      </c>
      <c r="D27" s="203"/>
      <c r="E27" s="204"/>
      <c r="F27" s="205"/>
      <c r="G27" s="225" t="s">
        <v>100</v>
      </c>
      <c r="H27" s="226"/>
      <c r="I27" s="203"/>
      <c r="J27" s="204"/>
      <c r="K27" s="204"/>
      <c r="L27" s="205"/>
      <c r="M27" s="63"/>
      <c r="N27" s="63"/>
      <c r="O27" s="65"/>
      <c r="P27" s="65"/>
      <c r="Q27" s="65"/>
      <c r="R27" s="65"/>
      <c r="S27" s="65"/>
      <c r="T27" s="65"/>
      <c r="U27" s="65"/>
      <c r="V27" s="65"/>
      <c r="W27" s="118"/>
      <c r="X27" s="63"/>
    </row>
    <row r="28" spans="1:24" ht="9" customHeight="1">
      <c r="A28" s="65"/>
      <c r="B28" s="117"/>
      <c r="C28" s="80"/>
      <c r="D28" s="80"/>
      <c r="E28" s="80"/>
      <c r="F28" s="80"/>
      <c r="G28" s="80"/>
      <c r="H28" s="80"/>
      <c r="I28" s="80"/>
      <c r="J28" s="80"/>
      <c r="K28" s="80"/>
      <c r="L28" s="80"/>
      <c r="M28" s="80"/>
      <c r="N28" s="80"/>
      <c r="O28" s="65"/>
      <c r="P28" s="65"/>
      <c r="Q28" s="65"/>
      <c r="R28" s="65"/>
      <c r="S28" s="65"/>
      <c r="T28" s="65"/>
      <c r="U28" s="65"/>
      <c r="V28" s="65"/>
      <c r="W28" s="118"/>
      <c r="X28" s="63"/>
    </row>
    <row r="29" spans="1:24" ht="13.5">
      <c r="A29" s="65"/>
      <c r="B29" s="117"/>
      <c r="C29" s="80" t="s">
        <v>115</v>
      </c>
      <c r="D29" s="203"/>
      <c r="E29" s="204"/>
      <c r="F29" s="204"/>
      <c r="G29" s="204"/>
      <c r="H29" s="205"/>
      <c r="I29" s="174"/>
      <c r="J29" s="174"/>
      <c r="K29" s="174"/>
      <c r="L29" s="174"/>
      <c r="M29" s="80"/>
      <c r="N29" s="80"/>
      <c r="O29" s="65"/>
      <c r="P29" s="65"/>
      <c r="Q29" s="65"/>
      <c r="R29" s="65"/>
      <c r="S29" s="65"/>
      <c r="T29" s="65"/>
      <c r="U29" s="65"/>
      <c r="V29" s="65"/>
      <c r="W29" s="118"/>
      <c r="X29" s="63"/>
    </row>
    <row r="30" spans="1:24" ht="9" customHeight="1">
      <c r="A30" s="65"/>
      <c r="B30" s="117"/>
      <c r="C30" s="65"/>
      <c r="D30" s="65"/>
      <c r="E30" s="65"/>
      <c r="F30" s="65"/>
      <c r="G30" s="65"/>
      <c r="H30" s="65"/>
      <c r="I30" s="65"/>
      <c r="J30" s="65"/>
      <c r="K30" s="65"/>
      <c r="L30" s="65"/>
      <c r="M30" s="65"/>
      <c r="N30" s="65"/>
      <c r="O30" s="65"/>
      <c r="P30" s="65"/>
      <c r="Q30" s="65"/>
      <c r="R30" s="65"/>
      <c r="S30" s="65"/>
      <c r="T30" s="65"/>
      <c r="U30" s="65"/>
      <c r="V30" s="65"/>
      <c r="W30" s="118"/>
      <c r="X30" s="63"/>
    </row>
    <row r="31" spans="1:24" ht="13.5">
      <c r="A31" s="65"/>
      <c r="B31" s="117"/>
      <c r="C31" s="80" t="s">
        <v>65</v>
      </c>
      <c r="D31" s="77"/>
      <c r="E31" s="65"/>
      <c r="F31" s="65"/>
      <c r="G31" s="65"/>
      <c r="H31" s="65"/>
      <c r="I31" s="65"/>
      <c r="J31" s="65"/>
      <c r="K31" s="80" t="s">
        <v>87</v>
      </c>
      <c r="L31" s="78"/>
      <c r="M31" s="65"/>
      <c r="N31" s="65"/>
      <c r="O31" s="65"/>
      <c r="P31" s="128"/>
      <c r="Q31" s="65"/>
      <c r="R31" s="65"/>
      <c r="S31" s="65"/>
      <c r="T31" s="65"/>
      <c r="U31" s="65"/>
      <c r="V31" s="65"/>
      <c r="W31" s="118"/>
      <c r="X31" s="63"/>
    </row>
    <row r="32" spans="1:24" ht="9" customHeight="1" thickBot="1">
      <c r="A32" s="65"/>
      <c r="B32" s="124"/>
      <c r="C32" s="125"/>
      <c r="D32" s="125"/>
      <c r="E32" s="125"/>
      <c r="F32" s="125"/>
      <c r="G32" s="125"/>
      <c r="H32" s="125"/>
      <c r="I32" s="125"/>
      <c r="J32" s="125"/>
      <c r="K32" s="125"/>
      <c r="L32" s="125"/>
      <c r="M32" s="125"/>
      <c r="N32" s="125"/>
      <c r="O32" s="125"/>
      <c r="P32" s="125"/>
      <c r="Q32" s="125"/>
      <c r="R32" s="125"/>
      <c r="S32" s="125"/>
      <c r="T32" s="125"/>
      <c r="U32" s="125"/>
      <c r="V32" s="125"/>
      <c r="W32" s="127"/>
      <c r="X32" s="63"/>
    </row>
    <row r="33" spans="1:24" ht="13.5">
      <c r="A33" s="63"/>
      <c r="B33" s="63"/>
      <c r="C33" s="148" t="s">
        <v>443</v>
      </c>
      <c r="D33" s="63"/>
      <c r="E33" s="102"/>
      <c r="F33" s="102"/>
      <c r="G33" s="102"/>
      <c r="H33" s="102"/>
      <c r="I33" s="102"/>
      <c r="J33" s="102"/>
      <c r="K33" s="102"/>
      <c r="L33" s="102"/>
      <c r="M33" s="102"/>
      <c r="N33" s="102"/>
      <c r="O33" s="102"/>
      <c r="P33" s="102"/>
      <c r="Q33" s="102"/>
      <c r="R33" s="64"/>
      <c r="S33" s="93"/>
      <c r="T33" s="93"/>
      <c r="U33" s="93"/>
      <c r="V33" s="93"/>
      <c r="W33" s="93"/>
      <c r="X33" s="63"/>
    </row>
    <row r="34" spans="1:24" ht="13.5">
      <c r="A34" s="63"/>
      <c r="B34" s="63"/>
      <c r="C34" s="106"/>
      <c r="D34" s="64"/>
      <c r="E34" s="64"/>
      <c r="F34" s="64"/>
      <c r="G34" s="64"/>
      <c r="H34" s="64"/>
      <c r="I34" s="64"/>
      <c r="J34" s="64"/>
      <c r="K34" s="64"/>
      <c r="L34" s="64"/>
      <c r="M34" s="64"/>
      <c r="N34" s="64"/>
      <c r="O34" s="64"/>
      <c r="P34" s="64"/>
      <c r="Q34" s="64"/>
      <c r="R34" s="64"/>
      <c r="S34" s="93"/>
      <c r="T34" s="93"/>
      <c r="U34" s="93"/>
      <c r="V34" s="93"/>
      <c r="W34" s="93"/>
      <c r="X34" s="63"/>
    </row>
    <row r="35" spans="1:24" ht="21">
      <c r="A35" s="63"/>
      <c r="B35" s="63"/>
      <c r="C35" s="106"/>
      <c r="D35" s="103"/>
      <c r="E35" s="104"/>
      <c r="F35" s="105"/>
      <c r="G35" s="105"/>
      <c r="H35" s="105"/>
      <c r="I35" s="105"/>
      <c r="J35" s="105"/>
      <c r="K35" s="104"/>
      <c r="L35" s="105"/>
      <c r="M35" s="95"/>
      <c r="N35" s="95"/>
      <c r="O35" s="95"/>
      <c r="P35" s="95"/>
      <c r="Q35" s="95"/>
      <c r="R35" s="95"/>
      <c r="S35" s="95"/>
      <c r="T35" s="95"/>
      <c r="U35" s="95"/>
      <c r="V35" s="95"/>
      <c r="W35" s="95"/>
      <c r="X35" s="63"/>
    </row>
    <row r="36" spans="1:24" ht="13.5">
      <c r="A36" s="63"/>
      <c r="B36" s="63"/>
      <c r="C36" s="63"/>
      <c r="D36" s="63"/>
      <c r="E36" s="63"/>
      <c r="F36" s="63"/>
      <c r="G36" s="63"/>
      <c r="H36" s="63"/>
      <c r="I36" s="63"/>
      <c r="J36" s="63"/>
      <c r="K36" s="63"/>
      <c r="L36" s="63"/>
      <c r="M36" s="63"/>
      <c r="N36" s="63"/>
      <c r="O36" s="63"/>
      <c r="P36" s="63"/>
      <c r="Q36" s="63"/>
      <c r="R36" s="63"/>
      <c r="S36" s="63"/>
      <c r="T36" s="63"/>
      <c r="U36" s="63"/>
      <c r="V36" s="63"/>
      <c r="W36" s="63"/>
      <c r="X36" s="63"/>
    </row>
    <row r="43" ht="13.5">
      <c r="M43" s="11"/>
    </row>
  </sheetData>
  <sheetProtection/>
  <mergeCells count="21">
    <mergeCell ref="G27:H27"/>
    <mergeCell ref="L22:M22"/>
    <mergeCell ref="D18:F18"/>
    <mergeCell ref="D22:F22"/>
    <mergeCell ref="D29:H29"/>
    <mergeCell ref="I27:L27"/>
    <mergeCell ref="L8:M8"/>
    <mergeCell ref="D13:F13"/>
    <mergeCell ref="D27:F27"/>
    <mergeCell ref="N14:V16"/>
    <mergeCell ref="N12:V12"/>
    <mergeCell ref="N13:T13"/>
    <mergeCell ref="L20:M20"/>
    <mergeCell ref="D12:F12"/>
    <mergeCell ref="P2:W3"/>
    <mergeCell ref="B2:L3"/>
    <mergeCell ref="D20:F20"/>
    <mergeCell ref="Q20:V22"/>
    <mergeCell ref="D10:L10"/>
    <mergeCell ref="D16:F16"/>
    <mergeCell ref="N11:O11"/>
  </mergeCells>
  <dataValidations count="7">
    <dataValidation type="list" allowBlank="1" showInputMessage="1" showErrorMessage="1" sqref="D31 J20 J22">
      <formula1>"男,女"</formula1>
    </dataValidation>
    <dataValidation type="list" allowBlank="1" showInputMessage="1" showErrorMessage="1" sqref="Q8">
      <formula1>"４,５,６,７,８"</formula1>
    </dataValidation>
    <dataValidation type="list" allowBlank="1" showInputMessage="1" showErrorMessage="1" sqref="S8">
      <formula1>"１,２,３,４,５,６,７,８,９,１０,１１,１２,１３,１４,１５,１６,１７,１８,１９,２０,２１,２２,２３,２４,２５,２６,２７,２８,２９,３０,３１"</formula1>
    </dataValidation>
    <dataValidation type="list" allowBlank="1" showInputMessage="1" showErrorMessage="1" sqref="D29 I29:L29">
      <formula1>"倉敷ＳＳ,倉敷ＳＣ,OＳＫ,ＪＳＳ,コナミ,児島水泳倶楽部,レイＳＣ岡山,レイＳＣ倉敷,安全ＳＳ,ＳＴＹＳＣ,オーバル,水島ＳＳ,エイブルＳＳ,サンプラザ,サンフラワー,ジェル,ヘルスパ日生,加茂ＳＣ,イバラＳＣ,かよう,備前ＳＳ,笠岡ＳＣ,鷲羽ＳＣ,その他"</formula1>
    </dataValidation>
    <dataValidation type="list" showErrorMessage="1" sqref="D13:F13 H13:J13">
      <formula1>県内中学校</formula1>
    </dataValidation>
    <dataValidation type="list" allowBlank="1" showInputMessage="1" showErrorMessage="1" sqref="L20 L22">
      <formula1>"なし,審判長・副審判長,折返し観察,泳法審判,計時,召集,通告,その他"</formula1>
    </dataValidation>
    <dataValidation type="list" allowBlank="1" showInputMessage="1" showErrorMessage="1" sqref="D10:L10">
      <formula1>"備前西地区中学校夏季体育大会,岡山市中学校総合体育大会"</formula1>
    </dataValidation>
  </dataValidations>
  <printOptions/>
  <pageMargins left="0.75" right="0.75" top="1" bottom="1" header="0.512" footer="0.512"/>
  <pageSetup horizontalDpi="600" verticalDpi="600" orientation="landscape" paperSize="9" r:id="rId1"/>
  <ignoredErrors>
    <ignoredError sqref="N11:V11 D12 N12:V13" unlockedFormula="1"/>
  </ignoredErrors>
</worksheet>
</file>

<file path=xl/worksheets/sheet2.xml><?xml version="1.0" encoding="utf-8"?>
<worksheet xmlns="http://schemas.openxmlformats.org/spreadsheetml/2006/main" xmlns:r="http://schemas.openxmlformats.org/officeDocument/2006/relationships">
  <dimension ref="A1:AE33"/>
  <sheetViews>
    <sheetView zoomScale="110" zoomScaleNormal="110" zoomScalePageLayoutView="0" workbookViewId="0" topLeftCell="A1">
      <selection activeCell="B8" sqref="B8"/>
    </sheetView>
  </sheetViews>
  <sheetFormatPr defaultColWidth="9.00390625" defaultRowHeight="13.5"/>
  <cols>
    <col min="1" max="1" width="4.125" style="0" customWidth="1"/>
    <col min="2" max="2" width="4.375" style="14" customWidth="1"/>
    <col min="3" max="3" width="13.25390625" style="14" customWidth="1"/>
    <col min="4" max="4" width="12.50390625" style="14" customWidth="1"/>
    <col min="5" max="5" width="5.25390625" style="14" customWidth="1"/>
    <col min="6" max="7" width="3.875" style="14" customWidth="1"/>
    <col min="8" max="8" width="5.75390625" style="14" bestFit="1" customWidth="1"/>
    <col min="9" max="9" width="9.25390625" style="14" customWidth="1"/>
    <col min="10" max="10" width="4.25390625" style="14" customWidth="1"/>
    <col min="11" max="11" width="9.50390625" style="14" customWidth="1"/>
    <col min="12" max="14" width="3.00390625" style="14" customWidth="1"/>
    <col min="15" max="15" width="4.25390625" style="14" customWidth="1"/>
    <col min="16" max="16" width="9.50390625" style="14" customWidth="1"/>
    <col min="17" max="19" width="3.00390625" style="14" customWidth="1"/>
    <col min="20" max="21" width="9.00390625" style="9" customWidth="1"/>
    <col min="26" max="27" width="18.75390625" style="0" customWidth="1"/>
    <col min="28" max="28" width="2.50390625" style="0" customWidth="1"/>
    <col min="29" max="29" width="17.375" style="0" customWidth="1"/>
    <col min="30" max="30" width="5.875" style="0" customWidth="1"/>
  </cols>
  <sheetData>
    <row r="1" spans="1:20" ht="6" customHeight="1" thickBot="1">
      <c r="A1" s="55"/>
      <c r="B1" s="55"/>
      <c r="C1" s="55"/>
      <c r="D1" s="55"/>
      <c r="E1" s="55"/>
      <c r="F1" s="55"/>
      <c r="G1" s="55"/>
      <c r="H1" s="55"/>
      <c r="I1" s="55"/>
      <c r="J1" s="55"/>
      <c r="K1" s="55"/>
      <c r="L1" s="55"/>
      <c r="M1" s="55"/>
      <c r="N1" s="55"/>
      <c r="O1" s="55"/>
      <c r="P1" s="55"/>
      <c r="Q1" s="55"/>
      <c r="R1" s="55"/>
      <c r="S1" s="55"/>
      <c r="T1" s="164"/>
    </row>
    <row r="2" spans="1:20" ht="13.5">
      <c r="A2" s="55"/>
      <c r="B2" s="55"/>
      <c r="C2" s="197" t="s">
        <v>80</v>
      </c>
      <c r="D2" s="198"/>
      <c r="E2" s="198"/>
      <c r="F2" s="198"/>
      <c r="G2" s="198"/>
      <c r="H2" s="198"/>
      <c r="I2" s="199"/>
      <c r="J2" s="55"/>
      <c r="K2" s="196" t="s">
        <v>624</v>
      </c>
      <c r="L2" s="196"/>
      <c r="M2" s="196"/>
      <c r="N2" s="196"/>
      <c r="O2" s="196"/>
      <c r="P2" s="196"/>
      <c r="Q2" s="196"/>
      <c r="R2" s="196"/>
      <c r="S2" s="55"/>
      <c r="T2" s="164"/>
    </row>
    <row r="3" spans="1:20" ht="14.25" thickBot="1">
      <c r="A3" s="55"/>
      <c r="B3" s="55"/>
      <c r="C3" s="200"/>
      <c r="D3" s="201"/>
      <c r="E3" s="201"/>
      <c r="F3" s="201"/>
      <c r="G3" s="201"/>
      <c r="H3" s="201"/>
      <c r="I3" s="202"/>
      <c r="J3" s="55"/>
      <c r="K3" s="196"/>
      <c r="L3" s="196"/>
      <c r="M3" s="196"/>
      <c r="N3" s="196"/>
      <c r="O3" s="196"/>
      <c r="P3" s="196"/>
      <c r="Q3" s="196"/>
      <c r="R3" s="196"/>
      <c r="S3" s="55"/>
      <c r="T3" s="164"/>
    </row>
    <row r="4" spans="1:20" ht="13.5">
      <c r="A4" s="55"/>
      <c r="B4" s="55"/>
      <c r="C4" s="138" t="s">
        <v>445</v>
      </c>
      <c r="D4" s="107"/>
      <c r="E4" s="107"/>
      <c r="F4" s="107"/>
      <c r="G4" s="107"/>
      <c r="H4" s="107"/>
      <c r="I4" s="107"/>
      <c r="J4" s="107"/>
      <c r="K4" s="107"/>
      <c r="L4" s="107"/>
      <c r="M4" s="107"/>
      <c r="N4" s="107"/>
      <c r="O4" s="107"/>
      <c r="P4" s="107"/>
      <c r="Q4" s="107"/>
      <c r="R4" s="107"/>
      <c r="S4" s="107"/>
      <c r="T4" s="164"/>
    </row>
    <row r="5" spans="1:20" ht="18" thickBot="1">
      <c r="A5" s="55"/>
      <c r="B5" s="55"/>
      <c r="C5" s="227">
        <f>IF(AE8=TRUE,"参加種目制限をオーバーしました。各校男女それぞれ１種目５名までです。ご確認ください。","")</f>
      </c>
      <c r="D5" s="227"/>
      <c r="E5" s="227"/>
      <c r="F5" s="227"/>
      <c r="G5" s="227"/>
      <c r="H5" s="227"/>
      <c r="I5" s="227"/>
      <c r="J5" s="227"/>
      <c r="K5" s="227"/>
      <c r="L5" s="227"/>
      <c r="M5" s="227"/>
      <c r="N5" s="227"/>
      <c r="O5" s="227"/>
      <c r="P5" s="227"/>
      <c r="Q5" s="227"/>
      <c r="R5" s="227"/>
      <c r="S5" s="227"/>
      <c r="T5" s="164"/>
    </row>
    <row r="6" spans="1:26" ht="14.25" thickBot="1">
      <c r="A6" s="55"/>
      <c r="B6" s="56" t="s">
        <v>110</v>
      </c>
      <c r="C6" s="57" t="s">
        <v>111</v>
      </c>
      <c r="D6" s="57" t="s">
        <v>112</v>
      </c>
      <c r="E6" s="57" t="s">
        <v>113</v>
      </c>
      <c r="F6" s="57" t="s">
        <v>45</v>
      </c>
      <c r="G6" s="57" t="s">
        <v>46</v>
      </c>
      <c r="H6" s="57" t="s">
        <v>47</v>
      </c>
      <c r="I6" s="58" t="s">
        <v>114</v>
      </c>
      <c r="J6" s="134" t="s">
        <v>49</v>
      </c>
      <c r="K6" s="135" t="s">
        <v>48</v>
      </c>
      <c r="L6" s="135" t="s">
        <v>50</v>
      </c>
      <c r="M6" s="135" t="s">
        <v>51</v>
      </c>
      <c r="N6" s="136"/>
      <c r="O6" s="134" t="s">
        <v>49</v>
      </c>
      <c r="P6" s="57" t="s">
        <v>52</v>
      </c>
      <c r="Q6" s="57" t="s">
        <v>50</v>
      </c>
      <c r="R6" s="57" t="s">
        <v>51</v>
      </c>
      <c r="S6" s="162"/>
      <c r="T6" s="164"/>
      <c r="Z6" t="s">
        <v>212</v>
      </c>
    </row>
    <row r="7" spans="1:21" s="191" customFormat="1" ht="14.25" thickBot="1">
      <c r="A7" s="192" t="s">
        <v>628</v>
      </c>
      <c r="B7" s="182" t="s">
        <v>41</v>
      </c>
      <c r="C7" s="183" t="s">
        <v>447</v>
      </c>
      <c r="D7" s="184" t="s">
        <v>448</v>
      </c>
      <c r="E7" s="185" t="s">
        <v>638</v>
      </c>
      <c r="F7" s="185" t="s">
        <v>42</v>
      </c>
      <c r="G7" s="185" t="s">
        <v>43</v>
      </c>
      <c r="H7" s="185" t="s">
        <v>627</v>
      </c>
      <c r="I7" s="186" t="str">
        <f>IF(C7="","",IF('①基本データ入力'!$D$13="","",'①基本データ入力'!$D$13))</f>
        <v>御南</v>
      </c>
      <c r="J7" s="187" t="s">
        <v>183</v>
      </c>
      <c r="K7" s="188" t="s">
        <v>182</v>
      </c>
      <c r="L7" s="188" t="s">
        <v>637</v>
      </c>
      <c r="M7" s="188" t="s">
        <v>53</v>
      </c>
      <c r="N7" s="189" t="s">
        <v>54</v>
      </c>
      <c r="O7" s="187" t="s">
        <v>44</v>
      </c>
      <c r="P7" s="185" t="s">
        <v>56</v>
      </c>
      <c r="Q7" s="185" t="s">
        <v>632</v>
      </c>
      <c r="R7" s="185" t="s">
        <v>55</v>
      </c>
      <c r="S7" s="186" t="s">
        <v>181</v>
      </c>
      <c r="T7" s="164"/>
      <c r="U7" s="190"/>
    </row>
    <row r="8" spans="1:31" ht="13.5">
      <c r="A8" s="55"/>
      <c r="B8" s="40"/>
      <c r="C8" s="167"/>
      <c r="D8" s="129"/>
      <c r="E8" s="41"/>
      <c r="F8" s="41"/>
      <c r="G8" s="41"/>
      <c r="H8" s="41"/>
      <c r="I8" s="60">
        <f>IF(C8="","",IF('①基本データ入力'!$D$13="","",'①基本データ入力'!$D$13))</f>
      </c>
      <c r="J8" s="130"/>
      <c r="K8" s="131"/>
      <c r="L8" s="131"/>
      <c r="M8" s="131"/>
      <c r="N8" s="132"/>
      <c r="O8" s="163"/>
      <c r="P8" s="133"/>
      <c r="Q8" s="131"/>
      <c r="R8" s="131"/>
      <c r="S8" s="132"/>
      <c r="T8" s="164"/>
      <c r="Z8" s="52">
        <f aca="true" t="shared" si="0" ref="Z8:Z32">B8&amp;J8&amp;K8</f>
      </c>
      <c r="AA8" s="51">
        <f aca="true" t="shared" si="1" ref="AA8:AA32">B8&amp;O8&amp;P8</f>
      </c>
      <c r="AB8" s="137"/>
      <c r="AC8" t="s">
        <v>187</v>
      </c>
      <c r="AD8">
        <f>COUNTIF($Z$8:$AA$32,AC8)</f>
        <v>0</v>
      </c>
      <c r="AE8" t="b">
        <f>OR(AD8&gt;5,AD9&gt;5,AD10&gt;5,AD11&gt;5,AD12&gt;5,AD13&gt;5,AD14&gt;5,AD15&gt;5,AD16&gt;5,AD17&gt;5,AD18&gt;5,AD19&gt;5,AD20&gt;5,AD21&gt;5,AD22&gt;5,AD23&gt;5,AD24&gt;5,AD25&gt;5,AD26&gt;5,AD27&gt;5,AD27&gt;5,AD28&gt;5,AD29&gt;5,AD30&gt;5,AD31&gt;5,AD32&gt;5,AD33&gt;5)</f>
        <v>0</v>
      </c>
    </row>
    <row r="9" spans="1:30" ht="13.5">
      <c r="A9" s="55"/>
      <c r="B9" s="33"/>
      <c r="C9" s="168"/>
      <c r="D9" s="59"/>
      <c r="E9" s="34"/>
      <c r="F9" s="34"/>
      <c r="G9" s="34"/>
      <c r="H9" s="34"/>
      <c r="I9" s="60">
        <f>IF(C9="","",IF('①基本データ入力'!$D$13="","",'①基本データ入力'!$D$13))</f>
      </c>
      <c r="J9" s="100"/>
      <c r="K9" s="34"/>
      <c r="L9" s="34"/>
      <c r="M9" s="34"/>
      <c r="N9" s="35"/>
      <c r="O9" s="33"/>
      <c r="P9" s="53"/>
      <c r="Q9" s="34"/>
      <c r="R9" s="34"/>
      <c r="S9" s="35"/>
      <c r="T9" s="164"/>
      <c r="Z9" s="52">
        <f t="shared" si="0"/>
      </c>
      <c r="AA9" s="51">
        <f t="shared" si="1"/>
      </c>
      <c r="AB9" s="137"/>
      <c r="AC9" t="s">
        <v>188</v>
      </c>
      <c r="AD9">
        <f aca="true" t="shared" si="2" ref="AD9:AD33">COUNTIF($Z$8:$AA$32,AC9)</f>
        <v>0</v>
      </c>
    </row>
    <row r="10" spans="1:30" ht="13.5">
      <c r="A10" s="55"/>
      <c r="B10" s="33"/>
      <c r="C10" s="168"/>
      <c r="D10" s="59"/>
      <c r="E10" s="34"/>
      <c r="F10" s="34"/>
      <c r="G10" s="34"/>
      <c r="H10" s="34"/>
      <c r="I10" s="60">
        <f>IF(C10="","",IF('①基本データ入力'!$D$13="","",'①基本データ入力'!$D$13))</f>
      </c>
      <c r="J10" s="100"/>
      <c r="K10" s="34"/>
      <c r="L10" s="34"/>
      <c r="M10" s="34"/>
      <c r="N10" s="35"/>
      <c r="O10" s="33"/>
      <c r="P10" s="53"/>
      <c r="Q10" s="34"/>
      <c r="R10" s="34"/>
      <c r="S10" s="35"/>
      <c r="T10" s="164"/>
      <c r="Z10" s="52">
        <f t="shared" si="0"/>
      </c>
      <c r="AA10" s="51">
        <f t="shared" si="1"/>
      </c>
      <c r="AB10" s="137"/>
      <c r="AC10" t="s">
        <v>189</v>
      </c>
      <c r="AD10">
        <f t="shared" si="2"/>
        <v>0</v>
      </c>
    </row>
    <row r="11" spans="1:30" ht="13.5">
      <c r="A11" s="55"/>
      <c r="B11" s="33"/>
      <c r="C11" s="168"/>
      <c r="D11" s="59"/>
      <c r="E11" s="34"/>
      <c r="F11" s="34"/>
      <c r="G11" s="34"/>
      <c r="H11" s="34"/>
      <c r="I11" s="60">
        <f>IF(C11="","",IF('①基本データ入力'!$D$13="","",'①基本データ入力'!$D$13))</f>
      </c>
      <c r="J11" s="100"/>
      <c r="K11" s="34"/>
      <c r="L11" s="34"/>
      <c r="M11" s="34"/>
      <c r="N11" s="35"/>
      <c r="O11" s="33"/>
      <c r="P11" s="53"/>
      <c r="Q11" s="34"/>
      <c r="R11" s="34"/>
      <c r="S11" s="35"/>
      <c r="T11" s="164"/>
      <c r="Z11" s="52">
        <f t="shared" si="0"/>
      </c>
      <c r="AA11" s="51">
        <f t="shared" si="1"/>
      </c>
      <c r="AB11" s="137"/>
      <c r="AC11" t="s">
        <v>190</v>
      </c>
      <c r="AD11">
        <f t="shared" si="2"/>
        <v>0</v>
      </c>
    </row>
    <row r="12" spans="1:30" ht="13.5">
      <c r="A12" s="55"/>
      <c r="B12" s="33"/>
      <c r="C12" s="168"/>
      <c r="D12" s="59"/>
      <c r="E12" s="34"/>
      <c r="F12" s="34"/>
      <c r="G12" s="34"/>
      <c r="H12" s="34"/>
      <c r="I12" s="60">
        <f>IF(C12="","",IF('①基本データ入力'!$D$13="","",'①基本データ入力'!$D$13))</f>
      </c>
      <c r="J12" s="100"/>
      <c r="K12" s="34"/>
      <c r="L12" s="34"/>
      <c r="M12" s="34"/>
      <c r="N12" s="35"/>
      <c r="O12" s="33"/>
      <c r="P12" s="53"/>
      <c r="Q12" s="34"/>
      <c r="R12" s="34"/>
      <c r="S12" s="35"/>
      <c r="T12" s="164"/>
      <c r="Z12" s="52">
        <f t="shared" si="0"/>
      </c>
      <c r="AA12" s="51">
        <f t="shared" si="1"/>
      </c>
      <c r="AB12" s="137"/>
      <c r="AC12" t="s">
        <v>191</v>
      </c>
      <c r="AD12">
        <f t="shared" si="2"/>
        <v>0</v>
      </c>
    </row>
    <row r="13" spans="1:30" ht="13.5">
      <c r="A13" s="55"/>
      <c r="B13" s="33"/>
      <c r="C13" s="168"/>
      <c r="D13" s="59"/>
      <c r="E13" s="34"/>
      <c r="F13" s="34"/>
      <c r="G13" s="34"/>
      <c r="H13" s="34"/>
      <c r="I13" s="60">
        <f>IF(C13="","",IF('①基本データ入力'!$D$13="","",'①基本データ入力'!$D$13))</f>
      </c>
      <c r="J13" s="100"/>
      <c r="K13" s="34"/>
      <c r="L13" s="34"/>
      <c r="M13" s="34"/>
      <c r="N13" s="35"/>
      <c r="O13" s="33"/>
      <c r="P13" s="53"/>
      <c r="Q13" s="34"/>
      <c r="R13" s="34"/>
      <c r="S13" s="35"/>
      <c r="T13" s="164"/>
      <c r="Z13" s="52">
        <f t="shared" si="0"/>
      </c>
      <c r="AA13" s="51">
        <f t="shared" si="1"/>
      </c>
      <c r="AB13" s="137"/>
      <c r="AC13" t="s">
        <v>192</v>
      </c>
      <c r="AD13">
        <f t="shared" si="2"/>
        <v>0</v>
      </c>
    </row>
    <row r="14" spans="1:30" ht="13.5">
      <c r="A14" s="55"/>
      <c r="B14" s="33"/>
      <c r="C14" s="168"/>
      <c r="D14" s="59"/>
      <c r="E14" s="34"/>
      <c r="F14" s="34"/>
      <c r="G14" s="34"/>
      <c r="H14" s="34"/>
      <c r="I14" s="60">
        <f>IF(C14="","",IF('①基本データ入力'!$D$13="","",'①基本データ入力'!$D$13))</f>
      </c>
      <c r="J14" s="100"/>
      <c r="K14" s="34"/>
      <c r="L14" s="34"/>
      <c r="M14" s="34"/>
      <c r="N14" s="35"/>
      <c r="O14" s="33"/>
      <c r="P14" s="53"/>
      <c r="Q14" s="34"/>
      <c r="R14" s="34"/>
      <c r="S14" s="35"/>
      <c r="T14" s="164"/>
      <c r="Z14" s="52">
        <f t="shared" si="0"/>
      </c>
      <c r="AA14" s="51">
        <f t="shared" si="1"/>
      </c>
      <c r="AB14" s="137"/>
      <c r="AC14" t="s">
        <v>193</v>
      </c>
      <c r="AD14">
        <f t="shared" si="2"/>
        <v>0</v>
      </c>
    </row>
    <row r="15" spans="1:30" ht="13.5">
      <c r="A15" s="55"/>
      <c r="B15" s="33"/>
      <c r="C15" s="168"/>
      <c r="D15" s="59"/>
      <c r="E15" s="34"/>
      <c r="F15" s="34"/>
      <c r="G15" s="34"/>
      <c r="H15" s="34"/>
      <c r="I15" s="60">
        <f>IF(C15="","",IF('①基本データ入力'!$D$13="","",'①基本データ入力'!$D$13))</f>
      </c>
      <c r="J15" s="100"/>
      <c r="K15" s="34"/>
      <c r="L15" s="34"/>
      <c r="M15" s="34"/>
      <c r="N15" s="35"/>
      <c r="O15" s="33"/>
      <c r="P15" s="53"/>
      <c r="Q15" s="34"/>
      <c r="R15" s="34"/>
      <c r="S15" s="35"/>
      <c r="T15" s="164"/>
      <c r="Z15" s="52">
        <f t="shared" si="0"/>
      </c>
      <c r="AA15" s="51">
        <f t="shared" si="1"/>
      </c>
      <c r="AB15" s="137"/>
      <c r="AC15" t="s">
        <v>194</v>
      </c>
      <c r="AD15">
        <f t="shared" si="2"/>
        <v>0</v>
      </c>
    </row>
    <row r="16" spans="1:30" ht="13.5">
      <c r="A16" s="55"/>
      <c r="B16" s="33"/>
      <c r="C16" s="168"/>
      <c r="D16" s="59"/>
      <c r="E16" s="34"/>
      <c r="F16" s="34"/>
      <c r="G16" s="34"/>
      <c r="H16" s="34"/>
      <c r="I16" s="60">
        <f>IF(C16="","",IF('①基本データ入力'!$D$13="","",'①基本データ入力'!$D$13))</f>
      </c>
      <c r="J16" s="100"/>
      <c r="K16" s="34"/>
      <c r="L16" s="34"/>
      <c r="M16" s="34"/>
      <c r="N16" s="35"/>
      <c r="O16" s="33"/>
      <c r="P16" s="53"/>
      <c r="Q16" s="34"/>
      <c r="R16" s="34"/>
      <c r="S16" s="35"/>
      <c r="T16" s="164"/>
      <c r="Z16" s="52">
        <f t="shared" si="0"/>
      </c>
      <c r="AA16" s="51">
        <f t="shared" si="1"/>
      </c>
      <c r="AB16" s="137"/>
      <c r="AC16" t="s">
        <v>195</v>
      </c>
      <c r="AD16">
        <f t="shared" si="2"/>
        <v>0</v>
      </c>
    </row>
    <row r="17" spans="1:30" ht="13.5">
      <c r="A17" s="55"/>
      <c r="B17" s="33"/>
      <c r="C17" s="168"/>
      <c r="D17" s="59"/>
      <c r="E17" s="34"/>
      <c r="F17" s="34"/>
      <c r="G17" s="34"/>
      <c r="H17" s="34"/>
      <c r="I17" s="60">
        <f>IF(C17="","",IF('①基本データ入力'!$D$13="","",'①基本データ入力'!$D$13))</f>
      </c>
      <c r="J17" s="100"/>
      <c r="K17" s="34"/>
      <c r="L17" s="34"/>
      <c r="M17" s="34"/>
      <c r="N17" s="35"/>
      <c r="O17" s="33"/>
      <c r="P17" s="53"/>
      <c r="Q17" s="34"/>
      <c r="R17" s="34"/>
      <c r="S17" s="35"/>
      <c r="T17" s="164"/>
      <c r="Z17" s="52">
        <f t="shared" si="0"/>
      </c>
      <c r="AA17" s="51">
        <f t="shared" si="1"/>
      </c>
      <c r="AB17" s="137"/>
      <c r="AC17" t="s">
        <v>196</v>
      </c>
      <c r="AD17">
        <f t="shared" si="2"/>
        <v>0</v>
      </c>
    </row>
    <row r="18" spans="1:30" ht="13.5">
      <c r="A18" s="55"/>
      <c r="B18" s="33"/>
      <c r="C18" s="168"/>
      <c r="D18" s="59"/>
      <c r="E18" s="34"/>
      <c r="F18" s="34"/>
      <c r="G18" s="34"/>
      <c r="H18" s="34"/>
      <c r="I18" s="60">
        <f>IF(C18="","",IF('①基本データ入力'!$D$13="","",'①基本データ入力'!$D$13))</f>
      </c>
      <c r="J18" s="100"/>
      <c r="K18" s="34"/>
      <c r="L18" s="34"/>
      <c r="M18" s="34"/>
      <c r="N18" s="35"/>
      <c r="O18" s="33"/>
      <c r="P18" s="53"/>
      <c r="Q18" s="34"/>
      <c r="R18" s="34"/>
      <c r="S18" s="35"/>
      <c r="T18" s="164"/>
      <c r="Z18" s="52">
        <f t="shared" si="0"/>
      </c>
      <c r="AA18" s="51">
        <f t="shared" si="1"/>
      </c>
      <c r="AB18" s="137"/>
      <c r="AC18" t="s">
        <v>197</v>
      </c>
      <c r="AD18">
        <f t="shared" si="2"/>
        <v>0</v>
      </c>
    </row>
    <row r="19" spans="1:30" ht="13.5">
      <c r="A19" s="55"/>
      <c r="B19" s="33"/>
      <c r="C19" s="168"/>
      <c r="D19" s="59"/>
      <c r="E19" s="34"/>
      <c r="F19" s="34"/>
      <c r="G19" s="34"/>
      <c r="H19" s="34"/>
      <c r="I19" s="60">
        <f>IF(C19="","",IF('①基本データ入力'!$D$13="","",'①基本データ入力'!$D$13))</f>
      </c>
      <c r="J19" s="100"/>
      <c r="K19" s="34"/>
      <c r="L19" s="34"/>
      <c r="M19" s="34"/>
      <c r="N19" s="35"/>
      <c r="O19" s="33"/>
      <c r="P19" s="53"/>
      <c r="Q19" s="34"/>
      <c r="R19" s="34"/>
      <c r="S19" s="35"/>
      <c r="T19" s="164"/>
      <c r="Z19" s="52">
        <f t="shared" si="0"/>
      </c>
      <c r="AA19" s="51">
        <f t="shared" si="1"/>
      </c>
      <c r="AB19" s="137"/>
      <c r="AC19" t="s">
        <v>198</v>
      </c>
      <c r="AD19">
        <f t="shared" si="2"/>
        <v>0</v>
      </c>
    </row>
    <row r="20" spans="1:30" ht="13.5">
      <c r="A20" s="55"/>
      <c r="B20" s="33"/>
      <c r="C20" s="168"/>
      <c r="D20" s="59"/>
      <c r="E20" s="34"/>
      <c r="F20" s="34"/>
      <c r="G20" s="34"/>
      <c r="H20" s="34"/>
      <c r="I20" s="60">
        <f>IF(C20="","",IF('①基本データ入力'!$D$13="","",'①基本データ入力'!$D$13))</f>
      </c>
      <c r="J20" s="100"/>
      <c r="K20" s="34"/>
      <c r="L20" s="34"/>
      <c r="M20" s="34"/>
      <c r="N20" s="35"/>
      <c r="O20" s="33"/>
      <c r="P20" s="53"/>
      <c r="Q20" s="34"/>
      <c r="R20" s="34"/>
      <c r="S20" s="35"/>
      <c r="T20" s="164"/>
      <c r="Z20" s="52">
        <f t="shared" si="0"/>
      </c>
      <c r="AA20" s="51">
        <f t="shared" si="1"/>
      </c>
      <c r="AB20" s="137"/>
      <c r="AC20" t="s">
        <v>199</v>
      </c>
      <c r="AD20">
        <f t="shared" si="2"/>
        <v>0</v>
      </c>
    </row>
    <row r="21" spans="1:30" ht="13.5">
      <c r="A21" s="55"/>
      <c r="B21" s="33"/>
      <c r="C21" s="168"/>
      <c r="D21" s="59"/>
      <c r="E21" s="34"/>
      <c r="F21" s="34"/>
      <c r="G21" s="34"/>
      <c r="H21" s="34"/>
      <c r="I21" s="60">
        <f>IF(C21="","",IF('①基本データ入力'!$D$13="","",'①基本データ入力'!$D$13))</f>
      </c>
      <c r="J21" s="100"/>
      <c r="K21" s="34"/>
      <c r="L21" s="34"/>
      <c r="M21" s="34"/>
      <c r="N21" s="35"/>
      <c r="O21" s="33"/>
      <c r="P21" s="53"/>
      <c r="Q21" s="34"/>
      <c r="R21" s="34"/>
      <c r="S21" s="35"/>
      <c r="T21" s="164"/>
      <c r="Z21" s="52">
        <f t="shared" si="0"/>
      </c>
      <c r="AA21" s="51">
        <f t="shared" si="1"/>
      </c>
      <c r="AB21" s="137"/>
      <c r="AC21" t="s">
        <v>200</v>
      </c>
      <c r="AD21">
        <f t="shared" si="2"/>
        <v>0</v>
      </c>
    </row>
    <row r="22" spans="1:30" ht="13.5">
      <c r="A22" s="55"/>
      <c r="B22" s="33"/>
      <c r="C22" s="168"/>
      <c r="D22" s="59"/>
      <c r="E22" s="34"/>
      <c r="F22" s="34"/>
      <c r="G22" s="34"/>
      <c r="H22" s="34"/>
      <c r="I22" s="60">
        <f>IF(C22="","",IF('①基本データ入力'!$D$13="","",'①基本データ入力'!$D$13))</f>
      </c>
      <c r="J22" s="100"/>
      <c r="K22" s="34"/>
      <c r="L22" s="34"/>
      <c r="M22" s="34"/>
      <c r="N22" s="35"/>
      <c r="O22" s="33"/>
      <c r="P22" s="53"/>
      <c r="Q22" s="34"/>
      <c r="R22" s="34"/>
      <c r="S22" s="35"/>
      <c r="T22" s="164"/>
      <c r="Z22" s="52">
        <f t="shared" si="0"/>
      </c>
      <c r="AA22" s="51">
        <f t="shared" si="1"/>
      </c>
      <c r="AB22" s="137"/>
      <c r="AC22" t="s">
        <v>201</v>
      </c>
      <c r="AD22">
        <f t="shared" si="2"/>
        <v>0</v>
      </c>
    </row>
    <row r="23" spans="1:30" ht="13.5">
      <c r="A23" s="55"/>
      <c r="B23" s="33"/>
      <c r="C23" s="168"/>
      <c r="D23" s="59"/>
      <c r="E23" s="34"/>
      <c r="F23" s="34"/>
      <c r="G23" s="34"/>
      <c r="H23" s="34"/>
      <c r="I23" s="60">
        <f>IF(C23="","",IF('①基本データ入力'!$D$13="","",'①基本データ入力'!$D$13))</f>
      </c>
      <c r="J23" s="100"/>
      <c r="K23" s="34"/>
      <c r="L23" s="34"/>
      <c r="M23" s="34"/>
      <c r="N23" s="35"/>
      <c r="O23" s="33"/>
      <c r="P23" s="53"/>
      <c r="Q23" s="34"/>
      <c r="R23" s="34"/>
      <c r="S23" s="35"/>
      <c r="T23" s="164"/>
      <c r="Z23" s="52">
        <f t="shared" si="0"/>
      </c>
      <c r="AA23" s="51">
        <f t="shared" si="1"/>
      </c>
      <c r="AB23" s="137"/>
      <c r="AC23" t="s">
        <v>202</v>
      </c>
      <c r="AD23">
        <f t="shared" si="2"/>
        <v>0</v>
      </c>
    </row>
    <row r="24" spans="1:30" ht="13.5">
      <c r="A24" s="55"/>
      <c r="B24" s="33"/>
      <c r="C24" s="168"/>
      <c r="D24" s="59"/>
      <c r="E24" s="34"/>
      <c r="F24" s="34"/>
      <c r="G24" s="34"/>
      <c r="H24" s="34"/>
      <c r="I24" s="60">
        <f>IF(C24="","",IF('①基本データ入力'!$D$13="","",'①基本データ入力'!$D$13))</f>
      </c>
      <c r="J24" s="100"/>
      <c r="K24" s="34"/>
      <c r="L24" s="34"/>
      <c r="M24" s="34"/>
      <c r="N24" s="35"/>
      <c r="O24" s="33"/>
      <c r="P24" s="53"/>
      <c r="Q24" s="34"/>
      <c r="R24" s="34"/>
      <c r="S24" s="35"/>
      <c r="T24" s="164"/>
      <c r="Z24" s="52">
        <f t="shared" si="0"/>
      </c>
      <c r="AA24" s="51">
        <f t="shared" si="1"/>
      </c>
      <c r="AB24" s="137"/>
      <c r="AC24" t="s">
        <v>203</v>
      </c>
      <c r="AD24">
        <f t="shared" si="2"/>
        <v>0</v>
      </c>
    </row>
    <row r="25" spans="1:30" ht="13.5">
      <c r="A25" s="55"/>
      <c r="B25" s="33"/>
      <c r="C25" s="168"/>
      <c r="D25" s="59"/>
      <c r="E25" s="34"/>
      <c r="F25" s="34"/>
      <c r="G25" s="34"/>
      <c r="H25" s="34"/>
      <c r="I25" s="60">
        <f>IF(C25="","",IF('①基本データ入力'!$D$13="","",'①基本データ入力'!$D$13))</f>
      </c>
      <c r="J25" s="100"/>
      <c r="K25" s="34"/>
      <c r="L25" s="34"/>
      <c r="M25" s="34"/>
      <c r="N25" s="35"/>
      <c r="O25" s="33"/>
      <c r="P25" s="53"/>
      <c r="Q25" s="34"/>
      <c r="R25" s="34"/>
      <c r="S25" s="35"/>
      <c r="T25" s="164"/>
      <c r="Z25" s="52">
        <f t="shared" si="0"/>
      </c>
      <c r="AA25" s="51">
        <f t="shared" si="1"/>
      </c>
      <c r="AB25" s="137"/>
      <c r="AC25" t="s">
        <v>204</v>
      </c>
      <c r="AD25">
        <f t="shared" si="2"/>
        <v>0</v>
      </c>
    </row>
    <row r="26" spans="1:30" ht="13.5">
      <c r="A26" s="55"/>
      <c r="B26" s="33"/>
      <c r="C26" s="168"/>
      <c r="D26" s="59"/>
      <c r="E26" s="34"/>
      <c r="F26" s="34"/>
      <c r="G26" s="34"/>
      <c r="H26" s="34"/>
      <c r="I26" s="60">
        <f>IF(C26="","",IF('①基本データ入力'!$D$13="","",'①基本データ入力'!$D$13))</f>
      </c>
      <c r="J26" s="100"/>
      <c r="K26" s="34"/>
      <c r="L26" s="34"/>
      <c r="M26" s="34"/>
      <c r="N26" s="35"/>
      <c r="O26" s="33"/>
      <c r="P26" s="53"/>
      <c r="Q26" s="34"/>
      <c r="R26" s="34"/>
      <c r="S26" s="35"/>
      <c r="T26" s="164"/>
      <c r="Z26" s="52">
        <f t="shared" si="0"/>
      </c>
      <c r="AA26" s="51">
        <f t="shared" si="1"/>
      </c>
      <c r="AB26" s="137"/>
      <c r="AC26" t="s">
        <v>205</v>
      </c>
      <c r="AD26">
        <f t="shared" si="2"/>
        <v>0</v>
      </c>
    </row>
    <row r="27" spans="1:30" ht="13.5">
      <c r="A27" s="55"/>
      <c r="B27" s="33"/>
      <c r="C27" s="168"/>
      <c r="D27" s="59"/>
      <c r="E27" s="34"/>
      <c r="F27" s="34"/>
      <c r="G27" s="34"/>
      <c r="H27" s="34"/>
      <c r="I27" s="60">
        <f>IF(C27="","",IF('①基本データ入力'!$D$13="","",'①基本データ入力'!$D$13))</f>
      </c>
      <c r="J27" s="100"/>
      <c r="K27" s="34"/>
      <c r="L27" s="34"/>
      <c r="M27" s="34"/>
      <c r="N27" s="35"/>
      <c r="O27" s="33"/>
      <c r="P27" s="53"/>
      <c r="Q27" s="34"/>
      <c r="R27" s="34"/>
      <c r="S27" s="35"/>
      <c r="T27" s="164"/>
      <c r="Z27" s="52">
        <f t="shared" si="0"/>
      </c>
      <c r="AA27" s="51">
        <f t="shared" si="1"/>
      </c>
      <c r="AB27" s="137"/>
      <c r="AC27" t="s">
        <v>206</v>
      </c>
      <c r="AD27">
        <f t="shared" si="2"/>
        <v>0</v>
      </c>
    </row>
    <row r="28" spans="1:30" ht="13.5">
      <c r="A28" s="55"/>
      <c r="B28" s="33"/>
      <c r="C28" s="168"/>
      <c r="D28" s="59"/>
      <c r="E28" s="34"/>
      <c r="F28" s="34"/>
      <c r="G28" s="34"/>
      <c r="H28" s="34"/>
      <c r="I28" s="60">
        <f>IF(C28="","",IF('①基本データ入力'!$D$13="","",'①基本データ入力'!$D$13))</f>
      </c>
      <c r="J28" s="100"/>
      <c r="K28" s="34"/>
      <c r="L28" s="34"/>
      <c r="M28" s="34"/>
      <c r="N28" s="35"/>
      <c r="O28" s="33"/>
      <c r="P28" s="53"/>
      <c r="Q28" s="34"/>
      <c r="R28" s="34"/>
      <c r="S28" s="35"/>
      <c r="T28" s="164"/>
      <c r="Z28" s="52">
        <f t="shared" si="0"/>
      </c>
      <c r="AA28" s="51">
        <f t="shared" si="1"/>
      </c>
      <c r="AB28" s="137"/>
      <c r="AC28" t="s">
        <v>185</v>
      </c>
      <c r="AD28">
        <f t="shared" si="2"/>
        <v>0</v>
      </c>
    </row>
    <row r="29" spans="1:30" ht="13.5">
      <c r="A29" s="55"/>
      <c r="B29" s="33"/>
      <c r="C29" s="168"/>
      <c r="D29" s="59"/>
      <c r="E29" s="34"/>
      <c r="F29" s="34"/>
      <c r="G29" s="34"/>
      <c r="H29" s="34"/>
      <c r="I29" s="60">
        <f>IF(C29="","",IF('①基本データ入力'!$D$13="","",'①基本データ入力'!$D$13))</f>
      </c>
      <c r="J29" s="100"/>
      <c r="K29" s="34"/>
      <c r="L29" s="34"/>
      <c r="M29" s="34"/>
      <c r="N29" s="35"/>
      <c r="O29" s="33"/>
      <c r="P29" s="53"/>
      <c r="Q29" s="34"/>
      <c r="R29" s="34"/>
      <c r="S29" s="35"/>
      <c r="T29" s="164"/>
      <c r="Z29" s="52">
        <f t="shared" si="0"/>
      </c>
      <c r="AA29" s="51">
        <f t="shared" si="1"/>
      </c>
      <c r="AB29" s="137"/>
      <c r="AC29" t="s">
        <v>186</v>
      </c>
      <c r="AD29">
        <f t="shared" si="2"/>
        <v>0</v>
      </c>
    </row>
    <row r="30" spans="1:30" ht="13.5">
      <c r="A30" s="55"/>
      <c r="B30" s="33"/>
      <c r="C30" s="168"/>
      <c r="D30" s="59"/>
      <c r="E30" s="34"/>
      <c r="F30" s="34"/>
      <c r="G30" s="34"/>
      <c r="H30" s="34"/>
      <c r="I30" s="60">
        <f>IF(C30="","",IF('①基本データ入力'!$D$13="","",'①基本データ入力'!$D$13))</f>
      </c>
      <c r="J30" s="100"/>
      <c r="K30" s="34"/>
      <c r="L30" s="34"/>
      <c r="M30" s="34"/>
      <c r="N30" s="35"/>
      <c r="O30" s="33"/>
      <c r="P30" s="53"/>
      <c r="Q30" s="34"/>
      <c r="R30" s="34"/>
      <c r="S30" s="35"/>
      <c r="T30" s="164"/>
      <c r="Z30" s="52">
        <f t="shared" si="0"/>
      </c>
      <c r="AA30" s="51">
        <f t="shared" si="1"/>
      </c>
      <c r="AB30" s="137"/>
      <c r="AC30" t="s">
        <v>207</v>
      </c>
      <c r="AD30">
        <f t="shared" si="2"/>
        <v>0</v>
      </c>
    </row>
    <row r="31" spans="1:30" ht="13.5">
      <c r="A31" s="55"/>
      <c r="B31" s="33"/>
      <c r="C31" s="168"/>
      <c r="D31" s="59"/>
      <c r="E31" s="34"/>
      <c r="F31" s="34"/>
      <c r="G31" s="34"/>
      <c r="H31" s="34"/>
      <c r="I31" s="60">
        <f>IF(C31="","",IF('①基本データ入力'!$D$13="","",'①基本データ入力'!$D$13))</f>
      </c>
      <c r="J31" s="100"/>
      <c r="K31" s="34"/>
      <c r="L31" s="34"/>
      <c r="M31" s="34"/>
      <c r="N31" s="35"/>
      <c r="O31" s="33"/>
      <c r="P31" s="53"/>
      <c r="Q31" s="34"/>
      <c r="R31" s="34"/>
      <c r="S31" s="35"/>
      <c r="T31" s="164"/>
      <c r="Z31" s="52">
        <f t="shared" si="0"/>
      </c>
      <c r="AA31" s="51">
        <f t="shared" si="1"/>
      </c>
      <c r="AB31" s="137"/>
      <c r="AC31" t="s">
        <v>208</v>
      </c>
      <c r="AD31">
        <f t="shared" si="2"/>
        <v>0</v>
      </c>
    </row>
    <row r="32" spans="1:30" ht="14.25" thickBot="1">
      <c r="A32" s="55"/>
      <c r="B32" s="36"/>
      <c r="C32" s="169"/>
      <c r="D32" s="61"/>
      <c r="E32" s="37"/>
      <c r="F32" s="37"/>
      <c r="G32" s="37"/>
      <c r="H32" s="37"/>
      <c r="I32" s="62">
        <f>IF(C32="","",IF('①基本データ入力'!$D$13="","",'①基本データ入力'!$D$13))</f>
      </c>
      <c r="J32" s="101"/>
      <c r="K32" s="37"/>
      <c r="L32" s="37"/>
      <c r="M32" s="37"/>
      <c r="N32" s="38"/>
      <c r="O32" s="36"/>
      <c r="P32" s="54"/>
      <c r="Q32" s="37"/>
      <c r="R32" s="37"/>
      <c r="S32" s="38"/>
      <c r="T32" s="164"/>
      <c r="Z32" s="52">
        <f t="shared" si="0"/>
      </c>
      <c r="AA32" s="51">
        <f t="shared" si="1"/>
      </c>
      <c r="AB32" s="137"/>
      <c r="AC32" t="s">
        <v>209</v>
      </c>
      <c r="AD32">
        <f t="shared" si="2"/>
        <v>0</v>
      </c>
    </row>
    <row r="33" spans="1:30" ht="13.5">
      <c r="A33" s="55"/>
      <c r="B33" s="55"/>
      <c r="C33" s="55"/>
      <c r="D33" s="55"/>
      <c r="E33" s="55"/>
      <c r="F33" s="55"/>
      <c r="G33" s="55"/>
      <c r="H33" s="55"/>
      <c r="I33" s="55"/>
      <c r="J33" s="55"/>
      <c r="K33" s="55"/>
      <c r="L33" s="55"/>
      <c r="M33" s="55"/>
      <c r="N33" s="55"/>
      <c r="O33" s="55"/>
      <c r="P33" s="55"/>
      <c r="Q33" s="55"/>
      <c r="R33" s="55"/>
      <c r="S33" s="55"/>
      <c r="T33" s="164"/>
      <c r="Z33" s="9"/>
      <c r="AA33" s="9"/>
      <c r="AB33" s="9"/>
      <c r="AC33" t="s">
        <v>210</v>
      </c>
      <c r="AD33">
        <f t="shared" si="2"/>
        <v>0</v>
      </c>
    </row>
  </sheetData>
  <sheetProtection/>
  <mergeCells count="3">
    <mergeCell ref="C2:I3"/>
    <mergeCell ref="C5:S5"/>
    <mergeCell ref="K2:R3"/>
  </mergeCells>
  <dataValidations count="11">
    <dataValidation allowBlank="1" showErrorMessage="1" sqref="I7"/>
    <dataValidation type="list" allowBlank="1" showInputMessage="1" showErrorMessage="1" sqref="P8:P32 K8:K32">
      <formula1>"自由形,背泳ぎ,平泳ぎ,バタフライ,個人メドレー"</formula1>
    </dataValidation>
    <dataValidation allowBlank="1" showInputMessage="1" showErrorMessage="1" imeMode="halfAlpha" sqref="Q8:R32"/>
    <dataValidation type="list" allowBlank="1" showInputMessage="1" showErrorMessage="1" imeMode="halfAlpha" sqref="O8:O32 J8:J32">
      <formula1>"50,100,200,400,800,1500"</formula1>
    </dataValidation>
    <dataValidation allowBlank="1" showInputMessage="1" showErrorMessage="1" prompt="秒以下を入力。５６秒０５ならば０５を入力。" sqref="N8:N32"/>
    <dataValidation allowBlank="1" showInputMessage="1" showErrorMessage="1" prompt="秒以下を入力。５６秒０５ならば０５を入力。" imeMode="halfAlpha" sqref="S8:S32"/>
    <dataValidation type="list" allowBlank="1" showInputMessage="1" showErrorMessage="1" sqref="B7:B32">
      <formula1>"男子,女子"</formula1>
    </dataValidation>
    <dataValidation allowBlank="1" showInputMessage="1" showErrorMessage="1" error="半角カタカナで入力してください。" imeMode="halfKatakana" sqref="D8:D32"/>
    <dataValidation allowBlank="1" showInputMessage="1" showErrorMessage="1" prompt="平成の年度で入力してください。" sqref="E8:E10 E12:E32"/>
    <dataValidation allowBlank="1" showInputMessage="1" showErrorMessage="1" prompt="学年の入力ミスに注意してください。&#10;&#10;" imeMode="halfAlpha" sqref="H8:H32"/>
    <dataValidation allowBlank="1" showInputMessage="1" showErrorMessage="1" prompt="平成の年度で入力してください。　　　　　　　　　　　　　　　　" sqref="E11"/>
  </dataValidation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33"/>
  <sheetViews>
    <sheetView zoomScalePageLayoutView="0" workbookViewId="0" topLeftCell="A1">
      <selection activeCell="B13" sqref="B13"/>
    </sheetView>
  </sheetViews>
  <sheetFormatPr defaultColWidth="9.00390625" defaultRowHeight="13.5"/>
  <cols>
    <col min="2" max="2" width="14.125" style="0" customWidth="1"/>
    <col min="3" max="3" width="11.625" style="0" customWidth="1"/>
    <col min="4" max="4" width="9.125" style="0" customWidth="1"/>
    <col min="5" max="5" width="8.50390625" style="0" customWidth="1"/>
    <col min="6" max="8" width="7.00390625" style="0" customWidth="1"/>
    <col min="10" max="10" width="3.375" style="0" customWidth="1"/>
    <col min="11" max="11" width="2.75390625" style="0" customWidth="1"/>
    <col min="12" max="17" width="3.375" style="0" customWidth="1"/>
    <col min="18" max="18" width="9.25390625" style="0" customWidth="1"/>
    <col min="19" max="22" width="3.375" style="0" customWidth="1"/>
  </cols>
  <sheetData>
    <row r="1" spans="1:19" ht="13.5">
      <c r="A1" s="63"/>
      <c r="B1" s="63"/>
      <c r="C1" s="63"/>
      <c r="D1" s="63"/>
      <c r="E1" s="63"/>
      <c r="F1" s="63"/>
      <c r="G1" s="63"/>
      <c r="H1" s="63"/>
      <c r="I1" s="63"/>
      <c r="J1" s="63"/>
      <c r="K1" s="63"/>
      <c r="L1" s="63"/>
      <c r="M1" s="63"/>
      <c r="N1" s="63"/>
      <c r="O1" s="85"/>
      <c r="P1" s="85"/>
      <c r="Q1" s="85"/>
      <c r="R1" s="85"/>
      <c r="S1" s="85"/>
    </row>
    <row r="2" spans="1:19" ht="14.25" thickBot="1">
      <c r="A2" s="63"/>
      <c r="B2" s="63"/>
      <c r="C2" s="63"/>
      <c r="D2" s="63"/>
      <c r="E2" s="63"/>
      <c r="F2" s="63"/>
      <c r="G2" s="63"/>
      <c r="H2" s="63"/>
      <c r="I2" s="63"/>
      <c r="J2" s="63"/>
      <c r="K2" s="63"/>
      <c r="L2" s="63"/>
      <c r="M2" s="63"/>
      <c r="N2" s="63"/>
      <c r="O2" s="85"/>
      <c r="P2" s="85"/>
      <c r="Q2" s="85"/>
      <c r="R2" s="85"/>
      <c r="S2" s="85"/>
    </row>
    <row r="3" spans="1:19" ht="13.5">
      <c r="A3" s="63"/>
      <c r="B3" s="197" t="s">
        <v>78</v>
      </c>
      <c r="C3" s="198"/>
      <c r="D3" s="198"/>
      <c r="E3" s="198"/>
      <c r="F3" s="198"/>
      <c r="G3" s="198"/>
      <c r="H3" s="199"/>
      <c r="I3" s="63"/>
      <c r="J3" s="196" t="s">
        <v>624</v>
      </c>
      <c r="K3" s="196"/>
      <c r="L3" s="196"/>
      <c r="M3" s="196"/>
      <c r="N3" s="196"/>
      <c r="O3" s="196"/>
      <c r="P3" s="196"/>
      <c r="Q3" s="196"/>
      <c r="R3" s="85"/>
      <c r="S3" s="85"/>
    </row>
    <row r="4" spans="1:19" ht="14.25" thickBot="1">
      <c r="A4" s="63"/>
      <c r="B4" s="200"/>
      <c r="C4" s="201"/>
      <c r="D4" s="201"/>
      <c r="E4" s="201"/>
      <c r="F4" s="201"/>
      <c r="G4" s="201"/>
      <c r="H4" s="202"/>
      <c r="I4" s="63"/>
      <c r="J4" s="196"/>
      <c r="K4" s="196"/>
      <c r="L4" s="196"/>
      <c r="M4" s="196"/>
      <c r="N4" s="196"/>
      <c r="O4" s="196"/>
      <c r="P4" s="196"/>
      <c r="Q4" s="196"/>
      <c r="R4" s="85"/>
      <c r="S4" s="85"/>
    </row>
    <row r="5" spans="1:19" ht="13.5">
      <c r="A5" s="63"/>
      <c r="B5" s="63"/>
      <c r="C5" s="63"/>
      <c r="D5" s="63"/>
      <c r="E5" s="63"/>
      <c r="F5" s="63"/>
      <c r="G5" s="63"/>
      <c r="H5" s="63"/>
      <c r="I5" s="63"/>
      <c r="J5" s="63"/>
      <c r="K5" s="63"/>
      <c r="L5" s="63"/>
      <c r="M5" s="63"/>
      <c r="N5" s="63"/>
      <c r="O5" s="85"/>
      <c r="P5" s="85"/>
      <c r="Q5" s="85"/>
      <c r="R5" s="85"/>
      <c r="S5" s="85"/>
    </row>
    <row r="6" spans="1:19" ht="14.25" thickBot="1">
      <c r="A6" s="63"/>
      <c r="B6" s="63"/>
      <c r="C6" s="63"/>
      <c r="D6" s="63"/>
      <c r="E6" s="63"/>
      <c r="F6" s="63"/>
      <c r="G6" s="63"/>
      <c r="H6" s="63"/>
      <c r="I6" s="63"/>
      <c r="J6" s="63"/>
      <c r="K6" s="63"/>
      <c r="L6" s="63"/>
      <c r="M6" s="63"/>
      <c r="N6" s="63"/>
      <c r="O6" s="85"/>
      <c r="P6" s="85"/>
      <c r="Q6" s="85"/>
      <c r="R6" s="85"/>
      <c r="S6" s="85"/>
    </row>
    <row r="7" spans="1:19" ht="13.5" customHeight="1">
      <c r="A7" s="63"/>
      <c r="B7" s="228" t="str">
        <f>IF('①基本データ入力'!D10="","",'①基本データ入力'!D10)&amp;"要項の種目と距離を確認してください。要項にない種目の場合出場できませんのでご確認ください。"</f>
        <v>備前西地区中学校夏季体育大会要項の種目と距離を確認してください。要項にない種目の場合出場できませんのでご確認ください。</v>
      </c>
      <c r="C7" s="229"/>
      <c r="D7" s="229"/>
      <c r="E7" s="229"/>
      <c r="F7" s="229"/>
      <c r="G7" s="229"/>
      <c r="H7" s="230"/>
      <c r="I7" s="63"/>
      <c r="J7" s="64"/>
      <c r="K7" s="63"/>
      <c r="L7" s="63"/>
      <c r="M7" s="63"/>
      <c r="N7" s="63"/>
      <c r="O7" s="85"/>
      <c r="P7" s="85"/>
      <c r="Q7" s="85"/>
      <c r="R7" s="85"/>
      <c r="S7" s="85"/>
    </row>
    <row r="8" spans="1:19" ht="13.5">
      <c r="A8" s="63"/>
      <c r="B8" s="231"/>
      <c r="C8" s="232"/>
      <c r="D8" s="232"/>
      <c r="E8" s="232"/>
      <c r="F8" s="232"/>
      <c r="G8" s="232"/>
      <c r="H8" s="233"/>
      <c r="I8" s="63"/>
      <c r="J8" s="64"/>
      <c r="K8" s="63"/>
      <c r="L8" s="63"/>
      <c r="M8" s="63"/>
      <c r="N8" s="63"/>
      <c r="O8" s="85"/>
      <c r="P8" s="85"/>
      <c r="Q8" s="85"/>
      <c r="R8" s="85"/>
      <c r="S8" s="85"/>
    </row>
    <row r="9" spans="1:19" ht="14.25" thickBot="1">
      <c r="A9" s="63"/>
      <c r="B9" s="234"/>
      <c r="C9" s="235"/>
      <c r="D9" s="235"/>
      <c r="E9" s="235"/>
      <c r="F9" s="235"/>
      <c r="G9" s="235"/>
      <c r="H9" s="236"/>
      <c r="I9" s="63"/>
      <c r="J9" s="64"/>
      <c r="K9" s="63"/>
      <c r="L9" s="63"/>
      <c r="M9" s="63"/>
      <c r="N9" s="63"/>
      <c r="O9" s="85"/>
      <c r="P9" s="85"/>
      <c r="Q9" s="85"/>
      <c r="R9" s="85"/>
      <c r="S9" s="85"/>
    </row>
    <row r="10" spans="1:19" ht="14.25" thickBot="1">
      <c r="A10" s="63"/>
      <c r="B10" s="63"/>
      <c r="C10" s="63"/>
      <c r="D10" s="63"/>
      <c r="E10" s="63"/>
      <c r="F10" s="63"/>
      <c r="G10" s="63"/>
      <c r="H10" s="63"/>
      <c r="I10" s="63"/>
      <c r="J10" s="63"/>
      <c r="K10" s="63"/>
      <c r="L10" s="63"/>
      <c r="M10" s="63"/>
      <c r="N10" s="63"/>
      <c r="O10" s="85"/>
      <c r="P10" s="85"/>
      <c r="Q10" s="85"/>
      <c r="R10" s="85"/>
      <c r="S10" s="85"/>
    </row>
    <row r="11" spans="1:21" ht="14.25" thickBot="1">
      <c r="A11" s="67"/>
      <c r="B11" s="70" t="s">
        <v>79</v>
      </c>
      <c r="C11" s="71" t="s">
        <v>48</v>
      </c>
      <c r="D11" s="71" t="s">
        <v>73</v>
      </c>
      <c r="E11" s="71" t="s">
        <v>49</v>
      </c>
      <c r="F11" s="71" t="s">
        <v>50</v>
      </c>
      <c r="G11" s="71" t="s">
        <v>51</v>
      </c>
      <c r="H11" s="72"/>
      <c r="I11" s="63"/>
      <c r="J11" s="63"/>
      <c r="K11" s="63"/>
      <c r="L11" s="63"/>
      <c r="M11" s="63"/>
      <c r="N11" s="63"/>
      <c r="O11" s="85"/>
      <c r="P11" s="85"/>
      <c r="Q11" s="85"/>
      <c r="R11" s="85"/>
      <c r="S11" s="85"/>
      <c r="T11" s="12"/>
      <c r="U11" s="12"/>
    </row>
    <row r="12" spans="1:21" ht="14.25" thickBot="1">
      <c r="A12" s="192" t="s">
        <v>628</v>
      </c>
      <c r="B12" s="182" t="s">
        <v>639</v>
      </c>
      <c r="C12" s="185" t="s">
        <v>74</v>
      </c>
      <c r="D12" s="185" t="s">
        <v>70</v>
      </c>
      <c r="E12" s="185" t="s">
        <v>75</v>
      </c>
      <c r="F12" s="185" t="s">
        <v>165</v>
      </c>
      <c r="G12" s="185" t="s">
        <v>76</v>
      </c>
      <c r="H12" s="186" t="s">
        <v>77</v>
      </c>
      <c r="I12" s="66"/>
      <c r="J12" s="65"/>
      <c r="K12" s="63"/>
      <c r="L12" s="63"/>
      <c r="M12" s="63"/>
      <c r="N12" s="63"/>
      <c r="O12" s="85"/>
      <c r="P12" s="85"/>
      <c r="Q12" s="85"/>
      <c r="R12" s="85"/>
      <c r="S12" s="85"/>
      <c r="T12" s="12"/>
      <c r="U12" s="12"/>
    </row>
    <row r="13" spans="1:21" ht="13.5">
      <c r="A13" s="67"/>
      <c r="B13" s="73">
        <f>IF(C13="","",'①基本データ入力'!$D$13)</f>
      </c>
      <c r="C13" s="74"/>
      <c r="D13" s="74"/>
      <c r="E13" s="74"/>
      <c r="F13" s="74"/>
      <c r="G13" s="74"/>
      <c r="H13" s="75"/>
      <c r="I13" s="83">
        <f aca="true" t="shared" si="0" ref="I13:I20">D13&amp;C13</f>
      </c>
      <c r="J13" s="84">
        <f>IF($D$13&amp;C$13="女子リレー",1+0.01,10+0.01)</f>
        <v>10.01</v>
      </c>
      <c r="K13" s="84">
        <f>RANK(J13,$J$13:$J$20,1)</f>
        <v>1</v>
      </c>
      <c r="L13" s="84" t="str">
        <f>IF(J13="","",ASC(IF(LEN(F13)=1,"0"&amp;F13,F13))&amp;"分"&amp;ASC(IF(LEN(G13)=1,"0"&amp;G13,G13))&amp;"秒"&amp;ASC(IF(LEN(H13)=1,"0"&amp;H13,H13)))</f>
        <v>分秒</v>
      </c>
      <c r="M13" s="84">
        <f>IF(D13&amp;C13="男子リレー",1+0.01,10+0.01)</f>
        <v>10.01</v>
      </c>
      <c r="N13" s="84">
        <f aca="true" t="shared" si="1" ref="N13:N20">RANK(M13,$M$13:$M$20,1)</f>
        <v>1</v>
      </c>
      <c r="O13" s="84" t="str">
        <f>IF(M13="","",ASC(IF(LEN(F13)=1,"0"&amp;F13,F13))&amp;"分"&amp;ASC(IF(LEN(G13)=1,"0"&amp;G13,G13))&amp;"秒"&amp;ASC(IF(LEN(H13)=1,"0"&amp;H13,H13)))</f>
        <v>分秒</v>
      </c>
      <c r="P13" s="84">
        <f>IF(D13&amp;C13="女子ﾒﾄﾞﾚｰﾘﾚｰ",1+0.01,10+0.01)</f>
        <v>10.01</v>
      </c>
      <c r="Q13" s="84">
        <f>RANK(P13,$P$13:$P$20,1)</f>
        <v>1</v>
      </c>
      <c r="R13" s="84" t="str">
        <f>IF(P13="","",ASC(IF(LEN(F13)=1,"0"&amp;F13,F13))&amp;"分"&amp;ASC(IF(LEN(G13)=1,"0"&amp;G13,G13))&amp;"秒"&amp;ASC(IF(LEN(H13)=1,"0"&amp;H13,H13)))</f>
        <v>分秒</v>
      </c>
      <c r="S13" s="84">
        <f>IF(D13&amp;C13="男子ﾒﾄﾞﾚｰﾘﾚｰ",1+0.01,10+0.01)</f>
        <v>10.01</v>
      </c>
      <c r="T13" s="82">
        <f>RANK(S13,$S$13:$S$20,1)</f>
        <v>1</v>
      </c>
      <c r="U13" s="82" t="str">
        <f>IF(S13="","",ASC(IF(LEN(F13)=1,"0"&amp;F13,F13))&amp;"分"&amp;ASC(IF(LEN(G13)=1,"0"&amp;G13,G13))&amp;"秒"&amp;ASC(IF(LEN(H13)=1,"0"&amp;H13,H13)))</f>
        <v>分秒</v>
      </c>
    </row>
    <row r="14" spans="1:21" ht="13.5">
      <c r="A14" s="67"/>
      <c r="B14" s="73">
        <f>IF(C14="","",'①基本データ入力'!$D$13)</f>
      </c>
      <c r="C14" s="74"/>
      <c r="D14" s="32"/>
      <c r="E14" s="32"/>
      <c r="F14" s="32"/>
      <c r="G14" s="32"/>
      <c r="H14" s="68"/>
      <c r="I14" s="83">
        <f t="shared" si="0"/>
      </c>
      <c r="J14" s="84">
        <f>IF($D$14&amp;C$14="女子リレー",1+0.02,10+0.02)</f>
        <v>10.02</v>
      </c>
      <c r="K14" s="84">
        <f aca="true" t="shared" si="2" ref="K14:K20">RANK(J14,$J$13:$J$20,1)</f>
        <v>2</v>
      </c>
      <c r="L14" s="84" t="str">
        <f aca="true" t="shared" si="3" ref="L14:L20">IF(J14="","",ASC(IF(LEN(F14)=1,"0"&amp;F14,F14))&amp;"分"&amp;ASC(IF(LEN(G14)=1,"0"&amp;G14,G14))&amp;"秒"&amp;ASC(IF(LEN(H14)=1,"0"&amp;H14,H14)))</f>
        <v>分秒</v>
      </c>
      <c r="M14" s="84">
        <f>IF(D14&amp;C14="男子リレー",1+0.02,10+0.02)</f>
        <v>10.02</v>
      </c>
      <c r="N14" s="84">
        <f t="shared" si="1"/>
        <v>2</v>
      </c>
      <c r="O14" s="84" t="str">
        <f aca="true" t="shared" si="4" ref="O14:O20">IF(M14="","",ASC(IF(LEN(F14)=1,"0"&amp;F14,F14))&amp;"分"&amp;ASC(IF(LEN(G14)=1,"0"&amp;G14,G14))&amp;"秒"&amp;ASC(IF(LEN(H14)=1,"0"&amp;H14,H14)))</f>
        <v>分秒</v>
      </c>
      <c r="P14" s="84">
        <f>IF(D14&amp;C14="女子ﾒﾄﾞﾚｰﾘﾚｰ",1+0.02,10+0.02)</f>
        <v>10.02</v>
      </c>
      <c r="Q14" s="84">
        <f>RANK(P14,$P$13:$P$20,1)</f>
        <v>2</v>
      </c>
      <c r="R14" s="84" t="str">
        <f aca="true" t="shared" si="5" ref="R14:R20">IF(P14="","",ASC(IF(LEN(F14)=1,"0"&amp;F14,F14))&amp;"分"&amp;ASC(IF(LEN(G14)=1,"0"&amp;G14,G14))&amp;"秒"&amp;ASC(IF(LEN(H14)=1,"0"&amp;H14,H14)))</f>
        <v>分秒</v>
      </c>
      <c r="S14" s="84">
        <f>IF(D14&amp;C14="男子ﾒﾄﾞﾚｰﾘﾚｰ",1+0.02,10+0.02)</f>
        <v>10.02</v>
      </c>
      <c r="T14" s="82">
        <f>RANK(S14,$S$13:$S$20,1)</f>
        <v>2</v>
      </c>
      <c r="U14" s="82" t="str">
        <f aca="true" t="shared" si="6" ref="U14:U20">IF(S14="","",ASC(IF(LEN(F14)=1,"0"&amp;F14,F14))&amp;"分"&amp;ASC(IF(LEN(G14)=1,"0"&amp;G14,G14))&amp;"秒"&amp;ASC(IF(LEN(H14)=1,"0"&amp;H14,H14)))</f>
        <v>分秒</v>
      </c>
    </row>
    <row r="15" spans="1:21" ht="13.5">
      <c r="A15" s="67"/>
      <c r="B15" s="73">
        <f>IF(C15="","",'①基本データ入力'!$D$13)</f>
      </c>
      <c r="C15" s="32"/>
      <c r="D15" s="32"/>
      <c r="E15" s="32"/>
      <c r="F15" s="32"/>
      <c r="G15" s="32"/>
      <c r="H15" s="68"/>
      <c r="I15" s="83">
        <f t="shared" si="0"/>
      </c>
      <c r="J15" s="84">
        <f>IF($D$15&amp;C$15="女子リレー",1+0.03,10+0.03)</f>
        <v>10.03</v>
      </c>
      <c r="K15" s="84">
        <f t="shared" si="2"/>
        <v>3</v>
      </c>
      <c r="L15" s="84" t="str">
        <f t="shared" si="3"/>
        <v>分秒</v>
      </c>
      <c r="M15" s="84">
        <f>IF(D15&amp;C15="男子リレー",1+0.03,10+0.03)</f>
        <v>10.03</v>
      </c>
      <c r="N15" s="84">
        <f t="shared" si="1"/>
        <v>3</v>
      </c>
      <c r="O15" s="84" t="str">
        <f t="shared" si="4"/>
        <v>分秒</v>
      </c>
      <c r="P15" s="84">
        <f>IF(D15&amp;C15="女子ﾒﾄﾞﾚｰﾘﾚｰ",1+0.03,10+0.03)</f>
        <v>10.03</v>
      </c>
      <c r="Q15" s="84">
        <f aca="true" t="shared" si="7" ref="Q15:Q20">RANK(P15,$P$13:$P$20,1)</f>
        <v>3</v>
      </c>
      <c r="R15" s="84" t="str">
        <f t="shared" si="5"/>
        <v>分秒</v>
      </c>
      <c r="S15" s="84">
        <f>IF(D15&amp;C15="男子ﾒﾄﾞﾚｰﾘﾚｰ",1+0.03,10+0.03)</f>
        <v>10.03</v>
      </c>
      <c r="T15" s="82">
        <f aca="true" t="shared" si="8" ref="T15:T20">RANK(S15,$S$13:$S$20,1)</f>
        <v>3</v>
      </c>
      <c r="U15" s="82" t="str">
        <f t="shared" si="6"/>
        <v>分秒</v>
      </c>
    </row>
    <row r="16" spans="1:21" ht="13.5">
      <c r="A16" s="67"/>
      <c r="B16" s="73">
        <f>IF(C16="","",'①基本データ入力'!$D$13)</f>
      </c>
      <c r="C16" s="32"/>
      <c r="D16" s="32"/>
      <c r="E16" s="32"/>
      <c r="F16" s="32"/>
      <c r="G16" s="32"/>
      <c r="H16" s="68"/>
      <c r="I16" s="83">
        <f t="shared" si="0"/>
      </c>
      <c r="J16" s="84">
        <f>IF($D$16&amp;C$16="女子リレー",1+0.04,10+0.04)</f>
        <v>10.04</v>
      </c>
      <c r="K16" s="84">
        <f t="shared" si="2"/>
        <v>4</v>
      </c>
      <c r="L16" s="84" t="str">
        <f t="shared" si="3"/>
        <v>分秒</v>
      </c>
      <c r="M16" s="84">
        <f>IF(D16&amp;C16="男子リレー",1+0.04,10+0.04)</f>
        <v>10.04</v>
      </c>
      <c r="N16" s="84">
        <f t="shared" si="1"/>
        <v>4</v>
      </c>
      <c r="O16" s="84" t="str">
        <f t="shared" si="4"/>
        <v>分秒</v>
      </c>
      <c r="P16" s="84">
        <f>IF(D16&amp;C16="女子ﾒﾄﾞﾚｰﾘﾚｰ",1+0.04,10+0.04)</f>
        <v>10.04</v>
      </c>
      <c r="Q16" s="84">
        <f t="shared" si="7"/>
        <v>4</v>
      </c>
      <c r="R16" s="84" t="str">
        <f t="shared" si="5"/>
        <v>分秒</v>
      </c>
      <c r="S16" s="84">
        <f>IF(D16&amp;C16="男子ﾒﾄﾞﾚｰﾘﾚｰ",1+0.04,10+0.04)</f>
        <v>10.04</v>
      </c>
      <c r="T16" s="82">
        <f t="shared" si="8"/>
        <v>4</v>
      </c>
      <c r="U16" s="82" t="str">
        <f t="shared" si="6"/>
        <v>分秒</v>
      </c>
    </row>
    <row r="17" spans="1:21" ht="13.5">
      <c r="A17" s="67"/>
      <c r="B17" s="73">
        <f>IF(C17="","",'①基本データ入力'!$D$13)</f>
      </c>
      <c r="C17" s="32"/>
      <c r="D17" s="32"/>
      <c r="E17" s="32"/>
      <c r="F17" s="32"/>
      <c r="G17" s="32"/>
      <c r="H17" s="68"/>
      <c r="I17" s="83">
        <f t="shared" si="0"/>
      </c>
      <c r="J17" s="84">
        <f>IF($D$17&amp;C$17="女子リレー",1+0.05,10+0.05)</f>
        <v>10.05</v>
      </c>
      <c r="K17" s="84">
        <f t="shared" si="2"/>
        <v>5</v>
      </c>
      <c r="L17" s="84" t="str">
        <f t="shared" si="3"/>
        <v>分秒</v>
      </c>
      <c r="M17" s="84">
        <f>IF(D17&amp;C17="男子リレー",1+0.05,10+0.05)</f>
        <v>10.05</v>
      </c>
      <c r="N17" s="84">
        <f t="shared" si="1"/>
        <v>5</v>
      </c>
      <c r="O17" s="84" t="str">
        <f t="shared" si="4"/>
        <v>分秒</v>
      </c>
      <c r="P17" s="84">
        <f>IF(D17&amp;C17="女子ﾒﾄﾞﾚｰﾘﾚｰ",1+0.05,10+0.05)</f>
        <v>10.05</v>
      </c>
      <c r="Q17" s="84">
        <f t="shared" si="7"/>
        <v>5</v>
      </c>
      <c r="R17" s="84" t="str">
        <f t="shared" si="5"/>
        <v>分秒</v>
      </c>
      <c r="S17" s="84">
        <f>IF(D17&amp;C17="男子ﾒﾄﾞﾚｰﾘﾚｰ",1+0.05,10+0.05)</f>
        <v>10.05</v>
      </c>
      <c r="T17" s="82">
        <f t="shared" si="8"/>
        <v>5</v>
      </c>
      <c r="U17" s="82" t="str">
        <f t="shared" si="6"/>
        <v>分秒</v>
      </c>
    </row>
    <row r="18" spans="1:21" ht="13.5">
      <c r="A18" s="67"/>
      <c r="B18" s="73">
        <f>IF(C18="","",'①基本データ入力'!$D$13)</f>
      </c>
      <c r="C18" s="32"/>
      <c r="D18" s="32"/>
      <c r="E18" s="32"/>
      <c r="F18" s="32"/>
      <c r="G18" s="32"/>
      <c r="H18" s="68"/>
      <c r="I18" s="83">
        <f t="shared" si="0"/>
      </c>
      <c r="J18" s="84">
        <f>IF($D$18&amp;C$18="女子リレー",1+0.06,10+0.06)</f>
        <v>10.06</v>
      </c>
      <c r="K18" s="84">
        <f t="shared" si="2"/>
        <v>6</v>
      </c>
      <c r="L18" s="84" t="str">
        <f t="shared" si="3"/>
        <v>分秒</v>
      </c>
      <c r="M18" s="84">
        <f>IF(D18&amp;C18="男子リレー",1+0.06,10+0.06)</f>
        <v>10.06</v>
      </c>
      <c r="N18" s="84">
        <f t="shared" si="1"/>
        <v>6</v>
      </c>
      <c r="O18" s="84" t="str">
        <f t="shared" si="4"/>
        <v>分秒</v>
      </c>
      <c r="P18" s="84">
        <f>IF(D18&amp;C18="女子ﾒﾄﾞﾚｰﾘﾚｰ",1+0.06,10+0.06)</f>
        <v>10.06</v>
      </c>
      <c r="Q18" s="84">
        <f t="shared" si="7"/>
        <v>6</v>
      </c>
      <c r="R18" s="84" t="str">
        <f t="shared" si="5"/>
        <v>分秒</v>
      </c>
      <c r="S18" s="84">
        <f>IF(D18&amp;C18="男子ﾒﾄﾞﾚｰﾘﾚｰ",1+0.06,10+0.06)</f>
        <v>10.06</v>
      </c>
      <c r="T18" s="82">
        <f t="shared" si="8"/>
        <v>6</v>
      </c>
      <c r="U18" s="82" t="str">
        <f t="shared" si="6"/>
        <v>分秒</v>
      </c>
    </row>
    <row r="19" spans="1:21" ht="13.5">
      <c r="A19" s="67"/>
      <c r="B19" s="73">
        <f>IF(C19="","",'①基本データ入力'!$D$13)</f>
      </c>
      <c r="C19" s="32"/>
      <c r="D19" s="32"/>
      <c r="E19" s="32"/>
      <c r="F19" s="32"/>
      <c r="G19" s="32"/>
      <c r="H19" s="68"/>
      <c r="I19" s="83">
        <f t="shared" si="0"/>
      </c>
      <c r="J19" s="84">
        <f>IF($D$19&amp;C$19="女子リレー",1+0.07,10+0.07)</f>
        <v>10.07</v>
      </c>
      <c r="K19" s="84">
        <f t="shared" si="2"/>
        <v>7</v>
      </c>
      <c r="L19" s="84" t="str">
        <f t="shared" si="3"/>
        <v>分秒</v>
      </c>
      <c r="M19" s="84">
        <f>IF(D19&amp;C19="男子リレー",1+0.07,10+0.07)</f>
        <v>10.07</v>
      </c>
      <c r="N19" s="84">
        <f t="shared" si="1"/>
        <v>7</v>
      </c>
      <c r="O19" s="84" t="str">
        <f t="shared" si="4"/>
        <v>分秒</v>
      </c>
      <c r="P19" s="84">
        <f>IF(D19&amp;C19="女子ﾒﾄﾞﾚｰﾘﾚｰ",1+0.07,10+0.07)</f>
        <v>10.07</v>
      </c>
      <c r="Q19" s="84">
        <f t="shared" si="7"/>
        <v>7</v>
      </c>
      <c r="R19" s="84" t="str">
        <f t="shared" si="5"/>
        <v>分秒</v>
      </c>
      <c r="S19" s="84">
        <f>IF(D19&amp;C19="男子ﾒﾄﾞﾚｰﾘﾚｰ",1+0.07,10+0.07)</f>
        <v>10.07</v>
      </c>
      <c r="T19" s="82">
        <f t="shared" si="8"/>
        <v>7</v>
      </c>
      <c r="U19" s="82" t="str">
        <f t="shared" si="6"/>
        <v>分秒</v>
      </c>
    </row>
    <row r="20" spans="1:21" ht="14.25" thickBot="1">
      <c r="A20" s="67"/>
      <c r="B20" s="76">
        <f>IF(C20="","",'①基本データ入力'!$D$13)</f>
      </c>
      <c r="C20" s="39"/>
      <c r="D20" s="39"/>
      <c r="E20" s="39"/>
      <c r="F20" s="39"/>
      <c r="G20" s="39"/>
      <c r="H20" s="69"/>
      <c r="I20" s="83">
        <f t="shared" si="0"/>
      </c>
      <c r="J20" s="84">
        <f>IF($D$20&amp;C$20="女子リレー",1+0.08,10+0.08)</f>
        <v>10.08</v>
      </c>
      <c r="K20" s="84">
        <f t="shared" si="2"/>
        <v>8</v>
      </c>
      <c r="L20" s="84" t="str">
        <f t="shared" si="3"/>
        <v>分秒</v>
      </c>
      <c r="M20" s="84">
        <f>IF(D20&amp;C20="男子リレー",1+0.08,10+0.08)</f>
        <v>10.08</v>
      </c>
      <c r="N20" s="84">
        <f t="shared" si="1"/>
        <v>8</v>
      </c>
      <c r="O20" s="84" t="str">
        <f t="shared" si="4"/>
        <v>分秒</v>
      </c>
      <c r="P20" s="84">
        <f>IF(D20&amp;C20="女子ﾒﾄﾞﾚｰﾘﾚｰ",1+0.08,10+0.08)</f>
        <v>10.08</v>
      </c>
      <c r="Q20" s="84">
        <f t="shared" si="7"/>
        <v>8</v>
      </c>
      <c r="R20" s="84" t="str">
        <f t="shared" si="5"/>
        <v>分秒</v>
      </c>
      <c r="S20" s="84">
        <f>IF(D20&amp;C20="男子ﾒﾄﾞﾚｰﾘﾚｰ",1+0.08,10+0.08)</f>
        <v>10.08</v>
      </c>
      <c r="T20" s="82">
        <f t="shared" si="8"/>
        <v>8</v>
      </c>
      <c r="U20" s="82" t="str">
        <f t="shared" si="6"/>
        <v>分秒</v>
      </c>
    </row>
    <row r="21" spans="1:21" ht="13.5">
      <c r="A21" s="67"/>
      <c r="B21" s="66"/>
      <c r="C21" s="66"/>
      <c r="D21" s="66"/>
      <c r="E21" s="66"/>
      <c r="F21" s="66"/>
      <c r="G21" s="66"/>
      <c r="H21" s="66"/>
      <c r="I21" s="66"/>
      <c r="J21" s="65"/>
      <c r="K21" s="63"/>
      <c r="L21" s="63"/>
      <c r="M21" s="63"/>
      <c r="N21" s="63"/>
      <c r="O21" s="85"/>
      <c r="P21" s="85"/>
      <c r="Q21" s="85"/>
      <c r="R21" s="85"/>
      <c r="S21" s="85"/>
      <c r="T21" s="12"/>
      <c r="U21" s="12"/>
    </row>
    <row r="22" spans="1:19" ht="13.5">
      <c r="A22" s="67"/>
      <c r="B22" s="63"/>
      <c r="C22" s="63"/>
      <c r="D22" s="63"/>
      <c r="E22" s="63"/>
      <c r="F22" s="63"/>
      <c r="G22" s="63"/>
      <c r="H22" s="63"/>
      <c r="I22" s="65"/>
      <c r="J22" s="63"/>
      <c r="K22" s="63"/>
      <c r="L22" s="63"/>
      <c r="M22" s="63"/>
      <c r="N22" s="63"/>
      <c r="O22" s="85"/>
      <c r="P22" s="85"/>
      <c r="Q22" s="85"/>
      <c r="R22" s="85"/>
      <c r="S22" s="85"/>
    </row>
    <row r="23" spans="1:19" ht="13.5">
      <c r="A23" s="67"/>
      <c r="B23" s="63"/>
      <c r="C23" s="63"/>
      <c r="D23" s="63"/>
      <c r="E23" s="63"/>
      <c r="F23" s="63"/>
      <c r="G23" s="63"/>
      <c r="H23" s="63"/>
      <c r="I23" s="65"/>
      <c r="J23" s="63"/>
      <c r="K23" s="63"/>
      <c r="L23" s="63"/>
      <c r="M23" s="63"/>
      <c r="N23" s="63"/>
      <c r="O23" s="85"/>
      <c r="P23" s="85"/>
      <c r="Q23" s="85"/>
      <c r="R23" s="85"/>
      <c r="S23" s="85"/>
    </row>
    <row r="24" spans="1:19" ht="13.5">
      <c r="A24" s="67"/>
      <c r="B24" s="63"/>
      <c r="C24" s="63"/>
      <c r="D24" s="63"/>
      <c r="E24" s="63"/>
      <c r="F24" s="63"/>
      <c r="G24" s="63"/>
      <c r="H24" s="63"/>
      <c r="I24" s="63"/>
      <c r="J24" s="63"/>
      <c r="K24" s="63"/>
      <c r="L24" s="63"/>
      <c r="M24" s="63"/>
      <c r="N24" s="63"/>
      <c r="O24" s="85"/>
      <c r="P24" s="85"/>
      <c r="Q24" s="85"/>
      <c r="R24" s="85"/>
      <c r="S24" s="85"/>
    </row>
    <row r="25" spans="1:19" ht="13.5">
      <c r="A25" s="63"/>
      <c r="B25" s="63"/>
      <c r="C25" s="63"/>
      <c r="D25" s="63"/>
      <c r="E25" s="63"/>
      <c r="F25" s="63"/>
      <c r="G25" s="63"/>
      <c r="H25" s="63"/>
      <c r="I25" s="63"/>
      <c r="J25" s="63"/>
      <c r="K25" s="63"/>
      <c r="L25" s="63"/>
      <c r="M25" s="63"/>
      <c r="N25" s="63"/>
      <c r="O25" s="85"/>
      <c r="P25" s="85"/>
      <c r="Q25" s="85"/>
      <c r="R25" s="85"/>
      <c r="S25" s="85"/>
    </row>
    <row r="26" spans="1:19" ht="13.5">
      <c r="A26" s="63"/>
      <c r="B26" s="63"/>
      <c r="C26" s="63"/>
      <c r="D26" s="63"/>
      <c r="E26" s="63"/>
      <c r="F26" s="63"/>
      <c r="G26" s="63"/>
      <c r="H26" s="63"/>
      <c r="I26" s="63"/>
      <c r="J26" s="63"/>
      <c r="K26" s="63"/>
      <c r="L26" s="63"/>
      <c r="M26" s="63"/>
      <c r="N26" s="63"/>
      <c r="O26" s="85"/>
      <c r="P26" s="85"/>
      <c r="Q26" s="85"/>
      <c r="R26" s="85"/>
      <c r="S26" s="85"/>
    </row>
    <row r="27" spans="1:19" ht="13.5">
      <c r="A27" s="63"/>
      <c r="B27" s="63"/>
      <c r="C27" s="63"/>
      <c r="D27" s="63"/>
      <c r="E27" s="63"/>
      <c r="F27" s="63"/>
      <c r="G27" s="63"/>
      <c r="H27" s="63"/>
      <c r="I27" s="63"/>
      <c r="J27" s="63"/>
      <c r="K27" s="63"/>
      <c r="L27" s="63"/>
      <c r="M27" s="63"/>
      <c r="N27" s="63"/>
      <c r="O27" s="85"/>
      <c r="P27" s="85"/>
      <c r="Q27" s="85"/>
      <c r="R27" s="85"/>
      <c r="S27" s="85"/>
    </row>
    <row r="28" spans="1:19" ht="13.5">
      <c r="A28" s="63"/>
      <c r="B28" s="63"/>
      <c r="C28" s="63"/>
      <c r="D28" s="63"/>
      <c r="E28" s="63"/>
      <c r="F28" s="63"/>
      <c r="G28" s="63"/>
      <c r="H28" s="63"/>
      <c r="I28" s="63"/>
      <c r="J28" s="63"/>
      <c r="K28" s="63"/>
      <c r="L28" s="63"/>
      <c r="M28" s="63"/>
      <c r="N28" s="63"/>
      <c r="O28" s="85"/>
      <c r="P28" s="85"/>
      <c r="Q28" s="85"/>
      <c r="R28" s="85"/>
      <c r="S28" s="85"/>
    </row>
    <row r="29" spans="1:19" ht="13.5">
      <c r="A29" s="63"/>
      <c r="B29" s="63"/>
      <c r="C29" s="63"/>
      <c r="D29" s="63"/>
      <c r="E29" s="63"/>
      <c r="F29" s="63"/>
      <c r="G29" s="63"/>
      <c r="H29" s="63"/>
      <c r="I29" s="63"/>
      <c r="J29" s="63"/>
      <c r="K29" s="63"/>
      <c r="L29" s="63"/>
      <c r="M29" s="63"/>
      <c r="N29" s="63"/>
      <c r="O29" s="85"/>
      <c r="P29" s="85"/>
      <c r="Q29" s="85"/>
      <c r="R29" s="85"/>
      <c r="S29" s="85"/>
    </row>
    <row r="30" spans="1:19" ht="13.5">
      <c r="A30" s="63"/>
      <c r="B30" s="63"/>
      <c r="C30" s="63"/>
      <c r="D30" s="63"/>
      <c r="E30" s="63"/>
      <c r="F30" s="63"/>
      <c r="G30" s="63"/>
      <c r="H30" s="63"/>
      <c r="I30" s="63"/>
      <c r="J30" s="63"/>
      <c r="K30" s="63"/>
      <c r="L30" s="63"/>
      <c r="M30" s="63"/>
      <c r="N30" s="63"/>
      <c r="O30" s="85"/>
      <c r="P30" s="85"/>
      <c r="Q30" s="85"/>
      <c r="R30" s="85"/>
      <c r="S30" s="85"/>
    </row>
    <row r="31" spans="1:19" ht="13.5">
      <c r="A31" s="63"/>
      <c r="B31" s="63"/>
      <c r="C31" s="63"/>
      <c r="D31" s="63"/>
      <c r="E31" s="63"/>
      <c r="F31" s="63"/>
      <c r="G31" s="63"/>
      <c r="H31" s="63"/>
      <c r="I31" s="63"/>
      <c r="J31" s="63"/>
      <c r="K31" s="63"/>
      <c r="L31" s="63"/>
      <c r="M31" s="63"/>
      <c r="N31" s="63"/>
      <c r="O31" s="85"/>
      <c r="P31" s="85"/>
      <c r="Q31" s="85"/>
      <c r="R31" s="85"/>
      <c r="S31" s="85"/>
    </row>
    <row r="32" spans="1:19" ht="13.5">
      <c r="A32" s="63"/>
      <c r="B32" s="63"/>
      <c r="C32" s="63"/>
      <c r="D32" s="63"/>
      <c r="E32" s="63"/>
      <c r="F32" s="63"/>
      <c r="G32" s="63"/>
      <c r="H32" s="63"/>
      <c r="I32" s="63"/>
      <c r="J32" s="63"/>
      <c r="K32" s="63"/>
      <c r="L32" s="63"/>
      <c r="M32" s="63"/>
      <c r="N32" s="63"/>
      <c r="O32" s="85"/>
      <c r="P32" s="85"/>
      <c r="Q32" s="85"/>
      <c r="R32" s="85"/>
      <c r="S32" s="85"/>
    </row>
    <row r="33" spans="1:19" ht="13.5">
      <c r="A33" s="63"/>
      <c r="B33" s="63"/>
      <c r="C33" s="63"/>
      <c r="D33" s="63"/>
      <c r="E33" s="63"/>
      <c r="F33" s="63"/>
      <c r="G33" s="63"/>
      <c r="H33" s="63"/>
      <c r="I33" s="63"/>
      <c r="J33" s="63"/>
      <c r="K33" s="63"/>
      <c r="L33" s="63"/>
      <c r="M33" s="63"/>
      <c r="N33" s="63"/>
      <c r="O33" s="85"/>
      <c r="P33" s="85"/>
      <c r="Q33" s="85"/>
      <c r="R33" s="85"/>
      <c r="S33" s="85"/>
    </row>
  </sheetData>
  <sheetProtection/>
  <mergeCells count="3">
    <mergeCell ref="B3:H4"/>
    <mergeCell ref="B7:H9"/>
    <mergeCell ref="J3:Q4"/>
  </mergeCells>
  <dataValidations count="9">
    <dataValidation type="list" allowBlank="1" showInputMessage="1" showErrorMessage="1" sqref="B21">
      <formula1>"岡大附属中,中央中,岡北中,京山中,石井中,桑田中,岡輝中,福浜中,京山中,操山中,操南中,富山中,御南中,光南台中,竜操中,高島中,福南中,上道中,興除中,妹尾中,福田中,西大寺中,山南中,上南中,旭東中,中山中,香和中,吉備中,足守中,高松中,藤田中,芳泉中,芳田中,後楽館中,山陽女子中,就実中,岡山中,県立操山中,理大附属中"</formula1>
    </dataValidation>
    <dataValidation type="list" allowBlank="1" showInputMessage="1" showErrorMessage="1" sqref="C12 C14:C21">
      <formula1>"リレー,ﾒﾄﾞﾚｰﾘﾚｰ"</formula1>
    </dataValidation>
    <dataValidation type="list" allowBlank="1" showInputMessage="1" showErrorMessage="1" sqref="E12:E21">
      <formula1>"200,400"</formula1>
    </dataValidation>
    <dataValidation type="list" allowBlank="1" showInputMessage="1" showErrorMessage="1" sqref="D12:D21">
      <formula1>"男子,女子"</formula1>
    </dataValidation>
    <dataValidation allowBlank="1" showInputMessage="1" showErrorMessage="1" prompt="半角入力&#10;" imeMode="halfAlpha" sqref="F21:H21"/>
    <dataValidation allowBlank="1" showInputMessage="1" showErrorMessage="1" prompt="右の種目を先に入力してください。" sqref="B13:B20"/>
    <dataValidation allowBlank="1" showErrorMessage="1" sqref="F13:G20"/>
    <dataValidation allowBlank="1" showInputMessage="1" showErrorMessage="1" prompt="秒以下を入力してください。４分０２秒０１であれば０１と記入してください。&#10;" imeMode="halfAlpha" sqref="H13:H20"/>
    <dataValidation type="list" allowBlank="1" showInputMessage="1" showErrorMessage="1" sqref="C13">
      <formula1>"ﾌﾘｰリレー,ﾒﾄﾞﾚｰﾘﾚｰ"</formula1>
    </dataValidation>
  </dataValidation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Q102"/>
  <sheetViews>
    <sheetView zoomScalePageLayoutView="0" workbookViewId="0" topLeftCell="A1">
      <selection activeCell="A1" sqref="A1"/>
    </sheetView>
  </sheetViews>
  <sheetFormatPr defaultColWidth="9.00390625" defaultRowHeight="13.5"/>
  <cols>
    <col min="1" max="1" width="2.125" style="0" customWidth="1"/>
    <col min="2" max="3" width="19.25390625" style="0" customWidth="1"/>
    <col min="4" max="5" width="4.625" style="0" customWidth="1"/>
    <col min="6" max="6" width="12.75390625" style="0" customWidth="1"/>
    <col min="7" max="7" width="5.75390625" style="0" bestFit="1" customWidth="1"/>
    <col min="8" max="8" width="6.25390625" style="0" customWidth="1"/>
    <col min="9" max="9" width="10.375" style="0" customWidth="1"/>
    <col min="10" max="10" width="12.625" style="0" customWidth="1"/>
    <col min="11" max="11" width="6.25390625" style="0" customWidth="1"/>
    <col min="12" max="12" width="10.375" style="0" customWidth="1"/>
    <col min="13" max="13" width="12.625" style="0" customWidth="1"/>
    <col min="14" max="14" width="7.75390625" style="0" customWidth="1"/>
    <col min="15" max="15" width="3.25390625" style="0" customWidth="1"/>
    <col min="17" max="17" width="9.00390625" style="0" customWidth="1"/>
  </cols>
  <sheetData>
    <row r="1" spans="12:15" ht="13.5">
      <c r="L1" s="161" t="str">
        <f>INDEX('県内中学住所'!B3:I63,MATCH('①基本データ入力'!D13,'県内中学住所'!D3:D63,0),2)</f>
        <v>14</v>
      </c>
      <c r="M1" s="195" t="str">
        <f>'①基本データ入力'!D13&amp;"中"</f>
        <v>御南中</v>
      </c>
      <c r="N1" s="166"/>
      <c r="O1" s="166"/>
    </row>
    <row r="2" spans="1:14" s="13" customFormat="1" ht="21">
      <c r="A2" s="250" t="str">
        <f>"令和"&amp;'①基本データ入力'!E8&amp;"年度　"&amp;'①基本データ入力'!D10&amp;"　水泳競技の部　参加申込一覧表"</f>
        <v>令和元年度　備前西地区中学校夏季体育大会　水泳競技の部　参加申込一覧表</v>
      </c>
      <c r="B2" s="250"/>
      <c r="C2" s="250"/>
      <c r="D2" s="250"/>
      <c r="E2" s="250"/>
      <c r="F2" s="250"/>
      <c r="G2" s="250"/>
      <c r="H2" s="250"/>
      <c r="I2" s="250"/>
      <c r="J2" s="250"/>
      <c r="K2" s="250"/>
      <c r="L2" s="250"/>
      <c r="M2" s="250"/>
      <c r="N2" s="89"/>
    </row>
    <row r="3" spans="2:3" ht="6.75" customHeight="1">
      <c r="B3" s="97"/>
      <c r="C3" s="97"/>
    </row>
    <row r="4" spans="1:14" ht="21" customHeight="1">
      <c r="A4" s="3"/>
      <c r="B4" s="255" t="str">
        <f>INDEX('県内中学住所'!D3:I63,MATCH('①基本データ入力'!D13,'県内中学住所'!D3:D63,0),3)</f>
        <v>岡山市立　御南中学校</v>
      </c>
      <c r="C4" s="255"/>
      <c r="D4" s="2"/>
      <c r="E4" s="2"/>
      <c r="F4" s="29"/>
      <c r="G4" s="29"/>
      <c r="I4" s="251" t="s">
        <v>57</v>
      </c>
      <c r="J4" s="254" t="str">
        <f>IF('①基本データ入力'!D16="","",'①基本データ入力'!D16)&amp;"      印"</f>
        <v>      印</v>
      </c>
      <c r="K4" s="254"/>
      <c r="L4" s="254"/>
      <c r="M4" s="254"/>
      <c r="N4" s="96"/>
    </row>
    <row r="5" spans="1:14" ht="7.5" customHeight="1">
      <c r="A5" s="3"/>
      <c r="B5" s="42"/>
      <c r="C5" s="42"/>
      <c r="D5" s="2"/>
      <c r="E5" s="92"/>
      <c r="F5" s="29"/>
      <c r="G5" s="29"/>
      <c r="I5" s="251"/>
      <c r="J5" s="86"/>
      <c r="K5" s="108"/>
      <c r="L5" s="108"/>
      <c r="M5" s="108"/>
      <c r="N5" s="96"/>
    </row>
    <row r="6" spans="2:14" ht="13.5">
      <c r="B6" s="252" t="str">
        <f>"　　住所　　"&amp;'①基本データ入力'!N12</f>
        <v>　　住所　　岡山市北区田中５８１</v>
      </c>
      <c r="C6" s="252"/>
      <c r="D6" s="252"/>
      <c r="E6" s="252"/>
      <c r="F6" s="252"/>
      <c r="J6" s="91"/>
      <c r="K6" s="91"/>
      <c r="L6" s="91"/>
      <c r="M6" s="4"/>
      <c r="N6" s="4"/>
    </row>
    <row r="7" spans="2:14" ht="13.5">
      <c r="B7" s="243" t="str">
        <f>"　　電話　　"&amp;'①基本データ入力'!N13</f>
        <v>　　電話　　086-241-3357</v>
      </c>
      <c r="C7" s="243"/>
      <c r="D7" s="4"/>
      <c r="E7" s="4"/>
      <c r="F7" s="43"/>
      <c r="G7" s="30"/>
      <c r="I7" s="88" t="s">
        <v>168</v>
      </c>
      <c r="J7" s="86"/>
      <c r="K7" s="253">
        <f>IF('①基本データ入力'!D18="","",'①基本データ入力'!D18)</f>
      </c>
      <c r="L7" s="253"/>
      <c r="M7" s="253"/>
      <c r="N7" s="4"/>
    </row>
    <row r="8" spans="2:14" ht="13.5">
      <c r="B8" s="243"/>
      <c r="C8" s="243"/>
      <c r="D8" s="4"/>
      <c r="E8" s="4"/>
      <c r="F8" s="4"/>
      <c r="I8" s="90" t="s">
        <v>169</v>
      </c>
      <c r="J8" s="87" t="s">
        <v>59</v>
      </c>
      <c r="K8" s="249">
        <f>IF('①基本データ入力'!D20="","",'①基本データ入力'!D20)</f>
      </c>
      <c r="L8" s="249"/>
      <c r="M8" s="249"/>
      <c r="N8" s="4"/>
    </row>
    <row r="9" spans="2:13" ht="13.5">
      <c r="B9" s="4"/>
      <c r="I9" s="86"/>
      <c r="J9" s="87" t="s">
        <v>60</v>
      </c>
      <c r="K9" s="249">
        <f>IF('①基本データ入力'!D22="","",'①基本データ入力'!D22)</f>
      </c>
      <c r="L9" s="249"/>
      <c r="M9" s="249"/>
    </row>
    <row r="10" ht="5.25" customHeight="1" thickBot="1"/>
    <row r="11" spans="2:13" ht="17.25" customHeight="1" thickBot="1">
      <c r="B11" s="46" t="s">
        <v>61</v>
      </c>
      <c r="C11" s="47" t="s">
        <v>116</v>
      </c>
      <c r="D11" s="48" t="s">
        <v>65</v>
      </c>
      <c r="E11" s="48" t="s">
        <v>62</v>
      </c>
      <c r="F11" s="258" t="s">
        <v>109</v>
      </c>
      <c r="G11" s="259"/>
      <c r="H11" s="46" t="s">
        <v>64</v>
      </c>
      <c r="I11" s="49" t="s">
        <v>63</v>
      </c>
      <c r="J11" s="50" t="s">
        <v>117</v>
      </c>
      <c r="K11" s="46" t="s">
        <v>64</v>
      </c>
      <c r="L11" s="158" t="s">
        <v>63</v>
      </c>
      <c r="M11" s="50" t="s">
        <v>117</v>
      </c>
    </row>
    <row r="12" spans="2:13" ht="15" customHeight="1" thickBot="1">
      <c r="B12" s="8">
        <f>IF('②個人種目申込'!C8="","",'②個人種目申込'!C8)</f>
      </c>
      <c r="C12" s="5">
        <f>IF('②個人種目申込'!D8="","",ASC('②個人種目申込'!D8))</f>
      </c>
      <c r="D12" s="6">
        <f>IF(B12="","",'②個人種目申込'!B8)</f>
      </c>
      <c r="E12" s="7">
        <f>IF('②個人種目申込'!H8="","",'②個人種目申込'!H8)</f>
      </c>
      <c r="F12" s="260">
        <f>IF('②個人種目申込'!C8="","",'②個人種目申込'!E8+1988&amp;"年"&amp;'②個人種目申込'!F8&amp;"月"&amp;'②個人種目申込'!G8&amp;"日")</f>
      </c>
      <c r="G12" s="261"/>
      <c r="H12" s="8">
        <f>IF('②個人種目申込'!J8="","",'②個人種目申込'!J8)</f>
      </c>
      <c r="I12" s="31">
        <f>IF('②個人種目申込'!K8="","",'②個人種目申込'!K8)</f>
      </c>
      <c r="J12" s="10">
        <f>IF(I12="","",IF('②個人種目申込'!L8="00","",ASC('②個人種目申込'!L8)&amp;"分")&amp;ASC('②個人種目申込'!M8)&amp;"秒"&amp;ASC('②個人種目申込'!N8))</f>
      </c>
      <c r="K12" s="8">
        <f>IF('②個人種目申込'!O8="","",'②個人種目申込'!O8)</f>
      </c>
      <c r="L12" s="159">
        <f>IF('②個人種目申込'!P8="","",'②個人種目申込'!P8)</f>
      </c>
      <c r="M12" s="165">
        <f>IF(L12="","",IF('②個人種目申込'!Q8="00","",ASC('②個人種目申込'!Q8)&amp;"分")&amp;ASC('②個人種目申込'!R8)&amp;"秒"&amp;ASC('②個人種目申込'!S8))</f>
      </c>
    </row>
    <row r="13" spans="2:13" ht="15" customHeight="1" thickBot="1">
      <c r="B13" s="8">
        <f>IF('②個人種目申込'!C9="","",'②個人種目申込'!C9)</f>
      </c>
      <c r="C13" s="5">
        <f>IF('②個人種目申込'!D9="","",ASC('②個人種目申込'!D9))</f>
      </c>
      <c r="D13" s="6">
        <f>IF(B13="","",'②個人種目申込'!B9)</f>
      </c>
      <c r="E13" s="7">
        <f>IF('②個人種目申込'!H9="","",'②個人種目申込'!H9)</f>
      </c>
      <c r="F13" s="260">
        <f>IF('②個人種目申込'!C9="","",'②個人種目申込'!E9+1988&amp;"年"&amp;'②個人種目申込'!F9&amp;"月"&amp;'②個人種目申込'!G9&amp;"日")</f>
      </c>
      <c r="G13" s="261"/>
      <c r="H13" s="8">
        <f>IF('②個人種目申込'!J9="","",'②個人種目申込'!J9)</f>
      </c>
      <c r="I13" s="31">
        <f>IF('②個人種目申込'!K9="","",'②個人種目申込'!K9)</f>
      </c>
      <c r="J13" s="10">
        <f>IF(I13="","",IF('②個人種目申込'!L9="00","",ASC('②個人種目申込'!L9)&amp;"分")&amp;ASC('②個人種目申込'!M9)&amp;"秒"&amp;ASC('②個人種目申込'!N9))</f>
      </c>
      <c r="K13" s="8">
        <f>IF('②個人種目申込'!O9="","",'②個人種目申込'!O9)</f>
      </c>
      <c r="L13" s="159">
        <f>IF('②個人種目申込'!P9="","",'②個人種目申込'!P9)</f>
      </c>
      <c r="M13" s="165">
        <f>IF(L13="","",IF('②個人種目申込'!Q9="00","",ASC('②個人種目申込'!Q9)&amp;"分")&amp;ASC('②個人種目申込'!R9)&amp;"秒"&amp;ASC('②個人種目申込'!S9))</f>
      </c>
    </row>
    <row r="14" spans="2:13" ht="15" customHeight="1" thickBot="1">
      <c r="B14" s="8">
        <f>IF('②個人種目申込'!C10="","",'②個人種目申込'!C10)</f>
      </c>
      <c r="C14" s="5">
        <f>IF('②個人種目申込'!D10="","",ASC('②個人種目申込'!D10))</f>
      </c>
      <c r="D14" s="6">
        <f>IF(B14="","",'②個人種目申込'!B10)</f>
      </c>
      <c r="E14" s="7">
        <f>IF('②個人種目申込'!H10="","",'②個人種目申込'!H10)</f>
      </c>
      <c r="F14" s="260">
        <f>IF('②個人種目申込'!C10="","",'②個人種目申込'!E10+1988&amp;"年"&amp;'②個人種目申込'!F10&amp;"月"&amp;'②個人種目申込'!G10&amp;"日")</f>
      </c>
      <c r="G14" s="261"/>
      <c r="H14" s="8">
        <f>IF('②個人種目申込'!J10="","",'②個人種目申込'!J10)</f>
      </c>
      <c r="I14" s="31">
        <f>IF('②個人種目申込'!K10="","",'②個人種目申込'!K10)</f>
      </c>
      <c r="J14" s="10">
        <f>IF(I14="","",IF('②個人種目申込'!L10="00","",ASC('②個人種目申込'!L10)&amp;"分")&amp;ASC('②個人種目申込'!M10)&amp;"秒"&amp;ASC('②個人種目申込'!N10))</f>
      </c>
      <c r="K14" s="8">
        <f>IF('②個人種目申込'!O10="","",'②個人種目申込'!O10)</f>
      </c>
      <c r="L14" s="159">
        <f>IF('②個人種目申込'!P10="","",'②個人種目申込'!P10)</f>
      </c>
      <c r="M14" s="165">
        <f>IF(L14="","",IF('②個人種目申込'!Q10="00","",ASC('②個人種目申込'!Q10)&amp;"分")&amp;ASC('②個人種目申込'!R10)&amp;"秒"&amp;ASC('②個人種目申込'!S10))</f>
      </c>
    </row>
    <row r="15" spans="2:16" ht="15" customHeight="1" thickBot="1">
      <c r="B15" s="8">
        <f>IF('②個人種目申込'!C11="","",'②個人種目申込'!C11)</f>
      </c>
      <c r="C15" s="5">
        <f>IF('②個人種目申込'!D11="","",ASC('②個人種目申込'!D11))</f>
      </c>
      <c r="D15" s="6">
        <f>IF(B15="","",'②個人種目申込'!B11)</f>
      </c>
      <c r="E15" s="7">
        <f>IF('②個人種目申込'!H11="","",'②個人種目申込'!H11)</f>
      </c>
      <c r="F15" s="260">
        <f>IF('②個人種目申込'!C11="","",'②個人種目申込'!E11+1988&amp;"年"&amp;'②個人種目申込'!F11&amp;"月"&amp;'②個人種目申込'!G11&amp;"日")</f>
      </c>
      <c r="G15" s="261"/>
      <c r="H15" s="8">
        <f>IF('②個人種目申込'!J11="","",'②個人種目申込'!J11)</f>
      </c>
      <c r="I15" s="31">
        <f>IF('②個人種目申込'!K11="","",'②個人種目申込'!K11)</f>
      </c>
      <c r="J15" s="10">
        <f>IF(I15="","",IF('②個人種目申込'!L11="00","",ASC('②個人種目申込'!L11)&amp;"分")&amp;ASC('②個人種目申込'!M11)&amp;"秒"&amp;ASC('②個人種目申込'!N11))</f>
      </c>
      <c r="K15" s="8">
        <f>IF('②個人種目申込'!O11="","",'②個人種目申込'!O11)</f>
      </c>
      <c r="L15" s="159">
        <f>IF('②個人種目申込'!P11="","",'②個人種目申込'!P11)</f>
      </c>
      <c r="M15" s="165">
        <f>IF(L15="","",IF('②個人種目申込'!Q11="00","",ASC('②個人種目申込'!Q11)&amp;"分")&amp;ASC('②個人種目申込'!R11)&amp;"秒"&amp;ASC('②個人種目申込'!S11))</f>
      </c>
      <c r="P15" s="12"/>
    </row>
    <row r="16" spans="2:16" ht="15" customHeight="1" thickBot="1">
      <c r="B16" s="8">
        <f>IF('②個人種目申込'!C12="","",'②個人種目申込'!C12)</f>
      </c>
      <c r="C16" s="5">
        <f>IF('②個人種目申込'!D12="","",ASC('②個人種目申込'!D12))</f>
      </c>
      <c r="D16" s="6">
        <f>IF(B16="","",'②個人種目申込'!B12)</f>
      </c>
      <c r="E16" s="7">
        <f>IF('②個人種目申込'!H12="","",'②個人種目申込'!H12)</f>
      </c>
      <c r="F16" s="260">
        <f>IF('②個人種目申込'!C12="","",'②個人種目申込'!E12+1988&amp;"年"&amp;'②個人種目申込'!F12&amp;"月"&amp;'②個人種目申込'!G12&amp;"日")</f>
      </c>
      <c r="G16" s="261"/>
      <c r="H16" s="8">
        <f>IF('②個人種目申込'!J12="","",'②個人種目申込'!J12)</f>
      </c>
      <c r="I16" s="31">
        <f>IF('②個人種目申込'!K12="","",'②個人種目申込'!K12)</f>
      </c>
      <c r="J16" s="10">
        <f>IF(I16="","",IF('②個人種目申込'!L12="00","",ASC('②個人種目申込'!L12)&amp;"分")&amp;ASC('②個人種目申込'!M12)&amp;"秒"&amp;ASC('②個人種目申込'!N12))</f>
      </c>
      <c r="K16" s="8">
        <f>IF('②個人種目申込'!O12="","",'②個人種目申込'!O12)</f>
      </c>
      <c r="L16" s="159">
        <f>IF('②個人種目申込'!P12="","",'②個人種目申込'!P12)</f>
      </c>
      <c r="M16" s="165">
        <f>IF(L16="","",IF('②個人種目申込'!Q12="00","",ASC('②個人種目申込'!Q12)&amp;"分")&amp;ASC('②個人種目申込'!R12)&amp;"秒"&amp;ASC('②個人種目申込'!S12))</f>
      </c>
      <c r="P16" s="12"/>
    </row>
    <row r="17" spans="2:16" ht="15" customHeight="1" thickBot="1">
      <c r="B17" s="8">
        <f>IF('②個人種目申込'!C13="","",'②個人種目申込'!C13)</f>
      </c>
      <c r="C17" s="5">
        <f>IF('②個人種目申込'!D13="","",ASC('②個人種目申込'!D13))</f>
      </c>
      <c r="D17" s="6">
        <f>IF(B17="","",'②個人種目申込'!B13)</f>
      </c>
      <c r="E17" s="7">
        <f>IF('②個人種目申込'!H13="","",'②個人種目申込'!H13)</f>
      </c>
      <c r="F17" s="260">
        <f>IF('②個人種目申込'!C13="","",'②個人種目申込'!E13+1988&amp;"年"&amp;'②個人種目申込'!F13&amp;"月"&amp;'②個人種目申込'!G13&amp;"日")</f>
      </c>
      <c r="G17" s="261"/>
      <c r="H17" s="8">
        <f>IF('②個人種目申込'!J13="","",'②個人種目申込'!J13)</f>
      </c>
      <c r="I17" s="31">
        <f>IF('②個人種目申込'!K13="","",'②個人種目申込'!K13)</f>
      </c>
      <c r="J17" s="10">
        <f>IF(I17="","",IF('②個人種目申込'!L13="00","",ASC('②個人種目申込'!L13)&amp;"分")&amp;ASC('②個人種目申込'!M13)&amp;"秒"&amp;ASC('②個人種目申込'!N13))</f>
      </c>
      <c r="K17" s="8">
        <f>IF('②個人種目申込'!O13="","",'②個人種目申込'!O13)</f>
      </c>
      <c r="L17" s="159">
        <f>IF('②個人種目申込'!P13="","",'②個人種目申込'!P13)</f>
      </c>
      <c r="M17" s="165">
        <f>IF(L17="","",IF('②個人種目申込'!Q13="00","",ASC('②個人種目申込'!Q13)&amp;"分")&amp;ASC('②個人種目申込'!R13)&amp;"秒"&amp;ASC('②個人種目申込'!S13))</f>
      </c>
      <c r="P17" s="12"/>
    </row>
    <row r="18" spans="2:16" ht="15" customHeight="1" thickBot="1">
      <c r="B18" s="8">
        <f>IF('②個人種目申込'!C14="","",'②個人種目申込'!C14)</f>
      </c>
      <c r="C18" s="5">
        <f>IF('②個人種目申込'!D14="","",ASC('②個人種目申込'!D14))</f>
      </c>
      <c r="D18" s="6">
        <f>IF(B18="","",'②個人種目申込'!B14)</f>
      </c>
      <c r="E18" s="7">
        <f>IF('②個人種目申込'!H14="","",'②個人種目申込'!H14)</f>
      </c>
      <c r="F18" s="260">
        <f>IF('②個人種目申込'!C14="","",'②個人種目申込'!E14+1988&amp;"年"&amp;'②個人種目申込'!F14&amp;"月"&amp;'②個人種目申込'!G14&amp;"日")</f>
      </c>
      <c r="G18" s="261"/>
      <c r="H18" s="8">
        <f>IF('②個人種目申込'!J14="","",'②個人種目申込'!J14)</f>
      </c>
      <c r="I18" s="31">
        <f>IF('②個人種目申込'!K14="","",'②個人種目申込'!K14)</f>
      </c>
      <c r="J18" s="10">
        <f>IF(I18="","",IF('②個人種目申込'!L14="00","",ASC('②個人種目申込'!L14)&amp;"分")&amp;ASC('②個人種目申込'!M14)&amp;"秒"&amp;ASC('②個人種目申込'!N14))</f>
      </c>
      <c r="K18" s="8">
        <f>IF('②個人種目申込'!O14="","",'②個人種目申込'!O14)</f>
      </c>
      <c r="L18" s="159">
        <f>IF('②個人種目申込'!P14="","",'②個人種目申込'!P14)</f>
      </c>
      <c r="M18" s="165">
        <f>IF(L18="","",IF('②個人種目申込'!Q14="00","",ASC('②個人種目申込'!Q14)&amp;"分")&amp;ASC('②個人種目申込'!R14)&amp;"秒"&amp;ASC('②個人種目申込'!S14))</f>
      </c>
      <c r="P18" s="12"/>
    </row>
    <row r="19" spans="2:17" ht="15" customHeight="1" thickBot="1">
      <c r="B19" s="8">
        <f>IF('②個人種目申込'!C15="","",'②個人種目申込'!C15)</f>
      </c>
      <c r="C19" s="5">
        <f>IF('②個人種目申込'!D15="","",ASC('②個人種目申込'!D15))</f>
      </c>
      <c r="D19" s="6">
        <f>IF(B19="","",'②個人種目申込'!B15)</f>
      </c>
      <c r="E19" s="7">
        <f>IF('②個人種目申込'!H15="","",'②個人種目申込'!H15)</f>
      </c>
      <c r="F19" s="260">
        <f>IF('②個人種目申込'!C15="","",'②個人種目申込'!E15+1988&amp;"年"&amp;'②個人種目申込'!F15&amp;"月"&amp;'②個人種目申込'!G15&amp;"日")</f>
      </c>
      <c r="G19" s="261"/>
      <c r="H19" s="8">
        <f>IF('②個人種目申込'!J15="","",'②個人種目申込'!J15)</f>
      </c>
      <c r="I19" s="31">
        <f>IF('②個人種目申込'!K15="","",'②個人種目申込'!K15)</f>
      </c>
      <c r="J19" s="10">
        <f>IF(I19="","",IF('②個人種目申込'!L15="00","",ASC('②個人種目申込'!L15)&amp;"分")&amp;ASC('②個人種目申込'!M15)&amp;"秒"&amp;ASC('②個人種目申込'!N15))</f>
      </c>
      <c r="K19" s="8">
        <f>IF('②個人種目申込'!O15="","",'②個人種目申込'!O15)</f>
      </c>
      <c r="L19" s="159">
        <f>IF('②個人種目申込'!P15="","",'②個人種目申込'!P15)</f>
      </c>
      <c r="M19" s="165">
        <f>IF(L19="","",IF('②個人種目申込'!Q15="00","",ASC('②個人種目申込'!Q15)&amp;"分")&amp;ASC('②個人種目申込'!R15)&amp;"秒"&amp;ASC('②個人種目申込'!S15))</f>
      </c>
      <c r="P19" s="12"/>
      <c r="Q19" s="12"/>
    </row>
    <row r="20" spans="2:16" ht="15" customHeight="1" thickBot="1">
      <c r="B20" s="8">
        <f>IF('②個人種目申込'!C16="","",'②個人種目申込'!C16)</f>
      </c>
      <c r="C20" s="5">
        <f>IF('②個人種目申込'!D16="","",ASC('②個人種目申込'!D16))</f>
      </c>
      <c r="D20" s="6">
        <f>IF(B20="","",'②個人種目申込'!B16)</f>
      </c>
      <c r="E20" s="7">
        <f>IF('②個人種目申込'!H16="","",'②個人種目申込'!H16)</f>
      </c>
      <c r="F20" s="260">
        <f>IF('②個人種目申込'!C16="","",'②個人種目申込'!E16+1988&amp;"年"&amp;'②個人種目申込'!F16&amp;"月"&amp;'②個人種目申込'!G16&amp;"日")</f>
      </c>
      <c r="G20" s="261"/>
      <c r="H20" s="8">
        <f>IF('②個人種目申込'!J16="","",'②個人種目申込'!J16)</f>
      </c>
      <c r="I20" s="31">
        <f>IF('②個人種目申込'!K16="","",'②個人種目申込'!K16)</f>
      </c>
      <c r="J20" s="10">
        <f>IF(I20="","",IF('②個人種目申込'!L16="00","",ASC('②個人種目申込'!L16)&amp;"分")&amp;ASC('②個人種目申込'!M16)&amp;"秒"&amp;ASC('②個人種目申込'!N16))</f>
      </c>
      <c r="K20" s="8">
        <f>IF('②個人種目申込'!O16="","",'②個人種目申込'!O16)</f>
      </c>
      <c r="L20" s="159">
        <f>IF('②個人種目申込'!P16="","",'②個人種目申込'!P16)</f>
      </c>
      <c r="M20" s="165">
        <f>IF(L20="","",IF('②個人種目申込'!Q16="00","",ASC('②個人種目申込'!Q16)&amp;"分")&amp;ASC('②個人種目申込'!R16)&amp;"秒"&amp;ASC('②個人種目申込'!S16))</f>
      </c>
      <c r="P20" s="12"/>
    </row>
    <row r="21" spans="2:13" ht="15" customHeight="1" thickBot="1">
      <c r="B21" s="8">
        <f>IF('②個人種目申込'!C17="","",'②個人種目申込'!C17)</f>
      </c>
      <c r="C21" s="5">
        <f>IF('②個人種目申込'!D17="","",ASC('②個人種目申込'!D17))</f>
      </c>
      <c r="D21" s="6">
        <f>IF(B21="","",'②個人種目申込'!B17)</f>
      </c>
      <c r="E21" s="7">
        <f>IF('②個人種目申込'!H17="","",'②個人種目申込'!H17)</f>
      </c>
      <c r="F21" s="260">
        <f>IF('②個人種目申込'!C17="","",'②個人種目申込'!E17+1988&amp;"年"&amp;'②個人種目申込'!F17&amp;"月"&amp;'②個人種目申込'!G17&amp;"日")</f>
      </c>
      <c r="G21" s="261"/>
      <c r="H21" s="8">
        <f>IF('②個人種目申込'!J17="","",'②個人種目申込'!J17)</f>
      </c>
      <c r="I21" s="31">
        <f>IF('②個人種目申込'!K17="","",'②個人種目申込'!K17)</f>
      </c>
      <c r="J21" s="10">
        <f>IF(I21="","",IF('②個人種目申込'!L17="00","",ASC('②個人種目申込'!L17)&amp;"分")&amp;ASC('②個人種目申込'!M17)&amp;"秒"&amp;ASC('②個人種目申込'!N17))</f>
      </c>
      <c r="K21" s="8">
        <f>IF('②個人種目申込'!O17="","",'②個人種目申込'!O17)</f>
      </c>
      <c r="L21" s="159">
        <f>IF('②個人種目申込'!P17="","",'②個人種目申込'!P17)</f>
      </c>
      <c r="M21" s="165">
        <f>IF(L21="","",IF('②個人種目申込'!Q17="00","",ASC('②個人種目申込'!Q17)&amp;"分")&amp;ASC('②個人種目申込'!R17)&amp;"秒"&amp;ASC('②個人種目申込'!S17))</f>
      </c>
    </row>
    <row r="22" spans="2:13" ht="15" customHeight="1" thickBot="1">
      <c r="B22" s="8">
        <f>IF('②個人種目申込'!C18="","",'②個人種目申込'!C18)</f>
      </c>
      <c r="C22" s="5">
        <f>IF('②個人種目申込'!D18="","",ASC('②個人種目申込'!D18))</f>
      </c>
      <c r="D22" s="6">
        <f>IF(B22="","",'②個人種目申込'!B18)</f>
      </c>
      <c r="E22" s="7">
        <f>IF('②個人種目申込'!H18="","",'②個人種目申込'!H18)</f>
      </c>
      <c r="F22" s="260">
        <f>IF('②個人種目申込'!C18="","",'②個人種目申込'!E18+1988&amp;"年"&amp;'②個人種目申込'!F18&amp;"月"&amp;'②個人種目申込'!G18&amp;"日")</f>
      </c>
      <c r="G22" s="261"/>
      <c r="H22" s="8">
        <f>IF('②個人種目申込'!J18="","",'②個人種目申込'!J18)</f>
      </c>
      <c r="I22" s="31">
        <f>IF('②個人種目申込'!K18="","",'②個人種目申込'!K18)</f>
      </c>
      <c r="J22" s="10">
        <f>IF(I22="","",IF('②個人種目申込'!L18="00","",ASC('②個人種目申込'!L18)&amp;"分")&amp;ASC('②個人種目申込'!M18)&amp;"秒"&amp;ASC('②個人種目申込'!N18))</f>
      </c>
      <c r="K22" s="8">
        <f>IF('②個人種目申込'!O18="","",'②個人種目申込'!O18)</f>
      </c>
      <c r="L22" s="159">
        <f>IF('②個人種目申込'!P18="","",'②個人種目申込'!P18)</f>
      </c>
      <c r="M22" s="165">
        <f>IF(L22="","",IF('②個人種目申込'!Q18="00","",ASC('②個人種目申込'!Q18)&amp;"分")&amp;ASC('②個人種目申込'!R18)&amp;"秒"&amp;ASC('②個人種目申込'!S18))</f>
      </c>
    </row>
    <row r="23" spans="2:13" ht="15" customHeight="1" thickBot="1">
      <c r="B23" s="8">
        <f>IF('②個人種目申込'!C19="","",'②個人種目申込'!C19)</f>
      </c>
      <c r="C23" s="5">
        <f>IF('②個人種目申込'!D19="","",ASC('②個人種目申込'!D19))</f>
      </c>
      <c r="D23" s="6">
        <f>IF(B23="","",'②個人種目申込'!B19)</f>
      </c>
      <c r="E23" s="7">
        <f>IF('②個人種目申込'!H19="","",'②個人種目申込'!H19)</f>
      </c>
      <c r="F23" s="260">
        <f>IF('②個人種目申込'!C19="","",'②個人種目申込'!E19+1988&amp;"年"&amp;'②個人種目申込'!F19&amp;"月"&amp;'②個人種目申込'!G19&amp;"日")</f>
      </c>
      <c r="G23" s="261"/>
      <c r="H23" s="8">
        <f>IF('②個人種目申込'!J19="","",'②個人種目申込'!J19)</f>
      </c>
      <c r="I23" s="31">
        <f>IF('②個人種目申込'!K19="","",'②個人種目申込'!K19)</f>
      </c>
      <c r="J23" s="10">
        <f>IF(I23="","",IF('②個人種目申込'!L19="00","",ASC('②個人種目申込'!L19)&amp;"分")&amp;ASC('②個人種目申込'!M19)&amp;"秒"&amp;ASC('②個人種目申込'!N19))</f>
      </c>
      <c r="K23" s="8">
        <f>IF('②個人種目申込'!O19="","",'②個人種目申込'!O19)</f>
      </c>
      <c r="L23" s="159">
        <f>IF('②個人種目申込'!P19="","",'②個人種目申込'!P19)</f>
      </c>
      <c r="M23" s="165">
        <f>IF(L23="","",IF('②個人種目申込'!Q19="00","",ASC('②個人種目申込'!Q19)&amp;"分")&amp;ASC('②個人種目申込'!R19)&amp;"秒"&amp;ASC('②個人種目申込'!S19))</f>
      </c>
    </row>
    <row r="24" spans="2:13" ht="15" customHeight="1" thickBot="1">
      <c r="B24" s="8">
        <f>IF('②個人種目申込'!C20="","",'②個人種目申込'!C20)</f>
      </c>
      <c r="C24" s="5">
        <f>IF('②個人種目申込'!D20="","",ASC('②個人種目申込'!D20))</f>
      </c>
      <c r="D24" s="6">
        <f>IF(B24="","",'②個人種目申込'!B20)</f>
      </c>
      <c r="E24" s="7">
        <f>IF('②個人種目申込'!H20="","",'②個人種目申込'!H20)</f>
      </c>
      <c r="F24" s="260">
        <f>IF('②個人種目申込'!C20="","",'②個人種目申込'!E20+1988&amp;"年"&amp;'②個人種目申込'!F20&amp;"月"&amp;'②個人種目申込'!G20&amp;"日")</f>
      </c>
      <c r="G24" s="261"/>
      <c r="H24" s="8">
        <f>IF('②個人種目申込'!J20="","",'②個人種目申込'!J20)</f>
      </c>
      <c r="I24" s="31">
        <f>IF('②個人種目申込'!K20="","",'②個人種目申込'!K20)</f>
      </c>
      <c r="J24" s="10">
        <f>IF(I24="","",IF('②個人種目申込'!L20="00","",ASC('②個人種目申込'!L20)&amp;"分")&amp;ASC('②個人種目申込'!M20)&amp;"秒"&amp;ASC('②個人種目申込'!N20))</f>
      </c>
      <c r="K24" s="8">
        <f>IF('②個人種目申込'!O20="","",'②個人種目申込'!O20)</f>
      </c>
      <c r="L24" s="159">
        <f>IF('②個人種目申込'!P20="","",'②個人種目申込'!P20)</f>
      </c>
      <c r="M24" s="165">
        <f>IF(L24="","",IF('②個人種目申込'!Q20="00","",ASC('②個人種目申込'!Q20)&amp;"分")&amp;ASC('②個人種目申込'!R20)&amp;"秒"&amp;ASC('②個人種目申込'!S20))</f>
      </c>
    </row>
    <row r="25" spans="2:13" ht="15" customHeight="1" thickBot="1">
      <c r="B25" s="8">
        <f>IF('②個人種目申込'!C21="","",'②個人種目申込'!C21)</f>
      </c>
      <c r="C25" s="5">
        <f>IF('②個人種目申込'!D21="","",ASC('②個人種目申込'!D21))</f>
      </c>
      <c r="D25" s="6">
        <f>IF(B25="","",'②個人種目申込'!B21)</f>
      </c>
      <c r="E25" s="7">
        <f>IF('②個人種目申込'!H21="","",'②個人種目申込'!H21)</f>
      </c>
      <c r="F25" s="260">
        <f>IF('②個人種目申込'!C21="","",'②個人種目申込'!E21+1988&amp;"年"&amp;'②個人種目申込'!F21&amp;"月"&amp;'②個人種目申込'!G21&amp;"日")</f>
      </c>
      <c r="G25" s="261"/>
      <c r="H25" s="8">
        <f>IF('②個人種目申込'!J21="","",'②個人種目申込'!J21)</f>
      </c>
      <c r="I25" s="31">
        <f>IF('②個人種目申込'!K21="","",'②個人種目申込'!K21)</f>
      </c>
      <c r="J25" s="10">
        <f>IF(I25="","",IF('②個人種目申込'!L21="00","",ASC('②個人種目申込'!L21)&amp;"分")&amp;ASC('②個人種目申込'!M21)&amp;"秒"&amp;ASC('②個人種目申込'!N21))</f>
      </c>
      <c r="K25" s="8">
        <f>IF('②個人種目申込'!O21="","",'②個人種目申込'!O21)</f>
      </c>
      <c r="L25" s="159">
        <f>IF('②個人種目申込'!P21="","",'②個人種目申込'!P21)</f>
      </c>
      <c r="M25" s="165">
        <f>IF(L25="","",IF('②個人種目申込'!Q21="00","",ASC('②個人種目申込'!Q21)&amp;"分")&amp;ASC('②個人種目申込'!R21)&amp;"秒"&amp;ASC('②個人種目申込'!S21))</f>
      </c>
    </row>
    <row r="26" spans="2:13" ht="15" customHeight="1" thickBot="1">
      <c r="B26" s="8">
        <f>IF('②個人種目申込'!C22="","",'②個人種目申込'!C22)</f>
      </c>
      <c r="C26" s="5">
        <f>IF('②個人種目申込'!D22="","",ASC('②個人種目申込'!D22))</f>
      </c>
      <c r="D26" s="6">
        <f>IF(B26="","",'②個人種目申込'!B22)</f>
      </c>
      <c r="E26" s="7">
        <f>IF('②個人種目申込'!H22="","",'②個人種目申込'!H22)</f>
      </c>
      <c r="F26" s="260">
        <f>IF('②個人種目申込'!C22="","",'②個人種目申込'!E22+1988&amp;"年"&amp;'②個人種目申込'!F22&amp;"月"&amp;'②個人種目申込'!G22&amp;"日")</f>
      </c>
      <c r="G26" s="261"/>
      <c r="H26" s="8">
        <f>IF('②個人種目申込'!J22="","",'②個人種目申込'!J22)</f>
      </c>
      <c r="I26" s="31">
        <f>IF('②個人種目申込'!K22="","",'②個人種目申込'!K22)</f>
      </c>
      <c r="J26" s="10">
        <f>IF(I26="","",IF('②個人種目申込'!L22="00","",ASC('②個人種目申込'!L22)&amp;"分")&amp;ASC('②個人種目申込'!M22)&amp;"秒"&amp;ASC('②個人種目申込'!N22))</f>
      </c>
      <c r="K26" s="8">
        <f>IF('②個人種目申込'!O22="","",'②個人種目申込'!O22)</f>
      </c>
      <c r="L26" s="159">
        <f>IF('②個人種目申込'!P22="","",'②個人種目申込'!P22)</f>
      </c>
      <c r="M26" s="165">
        <f>IF(L26="","",IF('②個人種目申込'!Q22="00","",ASC('②個人種目申込'!Q22)&amp;"分")&amp;ASC('②個人種目申込'!R22)&amp;"秒"&amp;ASC('②個人種目申込'!S22))</f>
      </c>
    </row>
    <row r="27" spans="2:13" ht="15" customHeight="1" thickBot="1">
      <c r="B27" s="8">
        <f>IF('②個人種目申込'!C23="","",'②個人種目申込'!C23)</f>
      </c>
      <c r="C27" s="5">
        <f>IF('②個人種目申込'!D23="","",ASC('②個人種目申込'!D23))</f>
      </c>
      <c r="D27" s="6">
        <f>IF(B27="","",'②個人種目申込'!B23)</f>
      </c>
      <c r="E27" s="7">
        <f>IF('②個人種目申込'!H23="","",'②個人種目申込'!H23)</f>
      </c>
      <c r="F27" s="260">
        <f>IF('②個人種目申込'!C23="","",'②個人種目申込'!E23+1988&amp;"年"&amp;'②個人種目申込'!F23&amp;"月"&amp;'②個人種目申込'!G23&amp;"日")</f>
      </c>
      <c r="G27" s="261"/>
      <c r="H27" s="8">
        <f>IF('②個人種目申込'!J23="","",'②個人種目申込'!J23)</f>
      </c>
      <c r="I27" s="31">
        <f>IF('②個人種目申込'!K23="","",'②個人種目申込'!K23)</f>
      </c>
      <c r="J27" s="10">
        <f>IF(I27="","",IF('②個人種目申込'!L23="00","",ASC('②個人種目申込'!L23)&amp;"分")&amp;ASC('②個人種目申込'!M23)&amp;"秒"&amp;ASC('②個人種目申込'!N23))</f>
      </c>
      <c r="K27" s="8">
        <f>IF('②個人種目申込'!O23="","",'②個人種目申込'!O23)</f>
      </c>
      <c r="L27" s="159">
        <f>IF('②個人種目申込'!P23="","",'②個人種目申込'!P23)</f>
      </c>
      <c r="M27" s="165">
        <f>IF(L27="","",IF('②個人種目申込'!Q23="00","",ASC('②個人種目申込'!Q23)&amp;"分")&amp;ASC('②個人種目申込'!R23)&amp;"秒"&amp;ASC('②個人種目申込'!S23))</f>
      </c>
    </row>
    <row r="28" spans="2:13" ht="15" customHeight="1" thickBot="1">
      <c r="B28" s="8">
        <f>IF('②個人種目申込'!C24="","",'②個人種目申込'!C24)</f>
      </c>
      <c r="C28" s="5">
        <f>IF('②個人種目申込'!D24="","",ASC('②個人種目申込'!D24))</f>
      </c>
      <c r="D28" s="6">
        <f>IF(B28="","",'②個人種目申込'!B24)</f>
      </c>
      <c r="E28" s="7">
        <f>IF('②個人種目申込'!H24="","",'②個人種目申込'!H24)</f>
      </c>
      <c r="F28" s="260">
        <f>IF('②個人種目申込'!C24="","",'②個人種目申込'!E24+1988&amp;"年"&amp;'②個人種目申込'!F24&amp;"月"&amp;'②個人種目申込'!G24&amp;"日")</f>
      </c>
      <c r="G28" s="261"/>
      <c r="H28" s="8">
        <f>IF('②個人種目申込'!J24="","",'②個人種目申込'!J24)</f>
      </c>
      <c r="I28" s="31">
        <f>IF('②個人種目申込'!K24="","",'②個人種目申込'!K24)</f>
      </c>
      <c r="J28" s="10">
        <f>IF(I28="","",IF('②個人種目申込'!L24="00","",ASC('②個人種目申込'!L24)&amp;"分")&amp;ASC('②個人種目申込'!M24)&amp;"秒"&amp;ASC('②個人種目申込'!N24))</f>
      </c>
      <c r="K28" s="8">
        <f>IF('②個人種目申込'!O24="","",'②個人種目申込'!O24)</f>
      </c>
      <c r="L28" s="159">
        <f>IF('②個人種目申込'!P24="","",'②個人種目申込'!P24)</f>
      </c>
      <c r="M28" s="165">
        <f>IF(L28="","",IF('②個人種目申込'!Q24="00","",ASC('②個人種目申込'!Q24)&amp;"分")&amp;ASC('②個人種目申込'!R24)&amp;"秒"&amp;ASC('②個人種目申込'!S24))</f>
      </c>
    </row>
    <row r="29" spans="2:13" ht="15" customHeight="1" thickBot="1">
      <c r="B29" s="8">
        <f>IF('②個人種目申込'!C25="","",'②個人種目申込'!C25)</f>
      </c>
      <c r="C29" s="5">
        <f>IF('②個人種目申込'!D25="","",ASC('②個人種目申込'!D25))</f>
      </c>
      <c r="D29" s="6">
        <f>IF(B29="","",'②個人種目申込'!B25)</f>
      </c>
      <c r="E29" s="7">
        <f>IF('②個人種目申込'!H25="","",'②個人種目申込'!H25)</f>
      </c>
      <c r="F29" s="260">
        <f>IF('②個人種目申込'!C25="","",'②個人種目申込'!E25+1988&amp;"年"&amp;'②個人種目申込'!F25&amp;"月"&amp;'②個人種目申込'!G25&amp;"日")</f>
      </c>
      <c r="G29" s="261"/>
      <c r="H29" s="8">
        <f>IF('②個人種目申込'!J25="","",'②個人種目申込'!J25)</f>
      </c>
      <c r="I29" s="31">
        <f>IF('②個人種目申込'!K25="","",'②個人種目申込'!K25)</f>
      </c>
      <c r="J29" s="10">
        <f>IF(I29="","",IF('②個人種目申込'!L25="00","",ASC('②個人種目申込'!L25)&amp;"分")&amp;ASC('②個人種目申込'!M25)&amp;"秒"&amp;ASC('②個人種目申込'!N25))</f>
      </c>
      <c r="K29" s="8">
        <f>IF('②個人種目申込'!O25="","",'②個人種目申込'!O25)</f>
      </c>
      <c r="L29" s="159">
        <f>IF('②個人種目申込'!P25="","",'②個人種目申込'!P25)</f>
      </c>
      <c r="M29" s="165">
        <f>IF(L29="","",IF('②個人種目申込'!Q25="00","",ASC('②個人種目申込'!Q25)&amp;"分")&amp;ASC('②個人種目申込'!R25)&amp;"秒"&amp;ASC('②個人種目申込'!S25))</f>
      </c>
    </row>
    <row r="30" spans="2:13" ht="15" customHeight="1" thickBot="1">
      <c r="B30" s="8">
        <f>IF('②個人種目申込'!C26="","",'②個人種目申込'!C26)</f>
      </c>
      <c r="C30" s="5">
        <f>IF('②個人種目申込'!D26="","",ASC('②個人種目申込'!D26))</f>
      </c>
      <c r="D30" s="6">
        <f>IF(B30="","",'②個人種目申込'!B26)</f>
      </c>
      <c r="E30" s="7">
        <f>IF('②個人種目申込'!H26="","",'②個人種目申込'!H26)</f>
      </c>
      <c r="F30" s="260">
        <f>IF('②個人種目申込'!C26="","",'②個人種目申込'!E26+1988&amp;"年"&amp;'②個人種目申込'!F26&amp;"月"&amp;'②個人種目申込'!G26&amp;"日")</f>
      </c>
      <c r="G30" s="261"/>
      <c r="H30" s="8">
        <f>IF('②個人種目申込'!J26="","",'②個人種目申込'!J26)</f>
      </c>
      <c r="I30" s="31">
        <f>IF('②個人種目申込'!K26="","",'②個人種目申込'!K26)</f>
      </c>
      <c r="J30" s="10">
        <f>IF(I30="","",IF('②個人種目申込'!L26="00","",ASC('②個人種目申込'!L26)&amp;"分")&amp;ASC('②個人種目申込'!M26)&amp;"秒"&amp;ASC('②個人種目申込'!N26))</f>
      </c>
      <c r="K30" s="8">
        <f>IF('②個人種目申込'!O26="","",'②個人種目申込'!O26)</f>
      </c>
      <c r="L30" s="159">
        <f>IF('②個人種目申込'!P26="","",'②個人種目申込'!P26)</f>
      </c>
      <c r="M30" s="165">
        <f>IF(L30="","",IF('②個人種目申込'!Q26="00","",ASC('②個人種目申込'!Q26)&amp;"分")&amp;ASC('②個人種目申込'!R26)&amp;"秒"&amp;ASC('②個人種目申込'!S26))</f>
      </c>
    </row>
    <row r="31" spans="2:13" ht="15" customHeight="1" thickBot="1">
      <c r="B31" s="8">
        <f>IF('②個人種目申込'!C27="","",'②個人種目申込'!C27)</f>
      </c>
      <c r="C31" s="5">
        <f>IF('②個人種目申込'!D27="","",ASC('②個人種目申込'!D27))</f>
      </c>
      <c r="D31" s="6">
        <f>IF(B31="","",'②個人種目申込'!B27)</f>
      </c>
      <c r="E31" s="7">
        <f>IF('②個人種目申込'!H27="","",'②個人種目申込'!H27)</f>
      </c>
      <c r="F31" s="260">
        <f>IF('②個人種目申込'!C27="","",'②個人種目申込'!E27+1988&amp;"年"&amp;'②個人種目申込'!F27&amp;"月"&amp;'②個人種目申込'!G27&amp;"日")</f>
      </c>
      <c r="G31" s="261"/>
      <c r="H31" s="8">
        <f>IF('②個人種目申込'!J27="","",'②個人種目申込'!J27)</f>
      </c>
      <c r="I31" s="31">
        <f>IF('②個人種目申込'!K27="","",'②個人種目申込'!K27)</f>
      </c>
      <c r="J31" s="10">
        <f>IF(I31="","",IF('②個人種目申込'!L27="00","",ASC('②個人種目申込'!L27)&amp;"分")&amp;ASC('②個人種目申込'!M27)&amp;"秒"&amp;ASC('②個人種目申込'!N27))</f>
      </c>
      <c r="K31" s="8">
        <f>IF('②個人種目申込'!O27="","",'②個人種目申込'!O27)</f>
      </c>
      <c r="L31" s="159">
        <f>IF('②個人種目申込'!P27="","",'②個人種目申込'!P27)</f>
      </c>
      <c r="M31" s="165">
        <f>IF(L31="","",IF('②個人種目申込'!Q27="00","",ASC('②個人種目申込'!Q27)&amp;"分")&amp;ASC('②個人種目申込'!R27)&amp;"秒"&amp;ASC('②個人種目申込'!S27))</f>
      </c>
    </row>
    <row r="32" spans="2:13" ht="15" customHeight="1" thickBot="1">
      <c r="B32" s="8">
        <f>IF('②個人種目申込'!C28="","",'②個人種目申込'!C28)</f>
      </c>
      <c r="C32" s="5">
        <f>IF('②個人種目申込'!D28="","",ASC('②個人種目申込'!D28))</f>
      </c>
      <c r="D32" s="6">
        <f>IF(B32="","",'②個人種目申込'!B28)</f>
      </c>
      <c r="E32" s="7">
        <f>IF('②個人種目申込'!H28="","",'②個人種目申込'!H28)</f>
      </c>
      <c r="F32" s="260">
        <f>IF('②個人種目申込'!C28="","",'②個人種目申込'!E28+1988&amp;"年"&amp;'②個人種目申込'!F28&amp;"月"&amp;'②個人種目申込'!G28&amp;"日")</f>
      </c>
      <c r="G32" s="261"/>
      <c r="H32" s="8">
        <f>IF('②個人種目申込'!J28="","",'②個人種目申込'!J28)</f>
      </c>
      <c r="I32" s="31">
        <f>IF('②個人種目申込'!K28="","",'②個人種目申込'!K28)</f>
      </c>
      <c r="J32" s="10">
        <f>IF(I32="","",IF('②個人種目申込'!L28="00","",ASC('②個人種目申込'!L28)&amp;"分")&amp;ASC('②個人種目申込'!M28)&amp;"秒"&amp;ASC('②個人種目申込'!N28))</f>
      </c>
      <c r="K32" s="8">
        <f>IF('②個人種目申込'!O28="","",'②個人種目申込'!O28)</f>
      </c>
      <c r="L32" s="159">
        <f>IF('②個人種目申込'!P28="","",'②個人種目申込'!P28)</f>
      </c>
      <c r="M32" s="165">
        <f>IF(L32="","",IF('②個人種目申込'!Q28="00","",ASC('②個人種目申込'!Q28)&amp;"分")&amp;ASC('②個人種目申込'!R28)&amp;"秒"&amp;ASC('②個人種目申込'!S28))</f>
      </c>
    </row>
    <row r="33" spans="2:13" ht="15" customHeight="1" thickBot="1">
      <c r="B33" s="8">
        <f>IF('②個人種目申込'!C29="","",'②個人種目申込'!C29)</f>
      </c>
      <c r="C33" s="5">
        <f>IF('②個人種目申込'!D29="","",ASC('②個人種目申込'!D29))</f>
      </c>
      <c r="D33" s="6">
        <f>IF(B33="","",'②個人種目申込'!B29)</f>
      </c>
      <c r="E33" s="7">
        <f>IF('②個人種目申込'!H29="","",'②個人種目申込'!H29)</f>
      </c>
      <c r="F33" s="260">
        <f>IF('②個人種目申込'!C29="","",'②個人種目申込'!E29+1988&amp;"年"&amp;'②個人種目申込'!F29&amp;"月"&amp;'②個人種目申込'!G29&amp;"日")</f>
      </c>
      <c r="G33" s="261"/>
      <c r="H33" s="8">
        <f>IF('②個人種目申込'!J29="","",'②個人種目申込'!J29)</f>
      </c>
      <c r="I33" s="31">
        <f>IF('②個人種目申込'!K29="","",'②個人種目申込'!K29)</f>
      </c>
      <c r="J33" s="10">
        <f>IF(I33="","",IF('②個人種目申込'!L29="00","",ASC('②個人種目申込'!L29)&amp;"分")&amp;ASC('②個人種目申込'!M29)&amp;"秒"&amp;ASC('②個人種目申込'!N29))</f>
      </c>
      <c r="K33" s="8">
        <f>IF('②個人種目申込'!O29="","",'②個人種目申込'!O29)</f>
      </c>
      <c r="L33" s="159">
        <f>IF('②個人種目申込'!P29="","",'②個人種目申込'!P29)</f>
      </c>
      <c r="M33" s="165">
        <f>IF(L33="","",IF('②個人種目申込'!Q29="00","",ASC('②個人種目申込'!Q29)&amp;"分")&amp;ASC('②個人種目申込'!R29)&amp;"秒"&amp;ASC('②個人種目申込'!S29))</f>
      </c>
    </row>
    <row r="34" spans="2:13" ht="15" customHeight="1" thickBot="1">
      <c r="B34" s="8">
        <f>IF('②個人種目申込'!C30="","",'②個人種目申込'!C30)</f>
      </c>
      <c r="C34" s="5">
        <f>IF('②個人種目申込'!D30="","",ASC('②個人種目申込'!D30))</f>
      </c>
      <c r="D34" s="6">
        <f>IF(B34="","",'②個人種目申込'!B30)</f>
      </c>
      <c r="E34" s="7">
        <f>IF('②個人種目申込'!H30="","",'②個人種目申込'!H30)</f>
      </c>
      <c r="F34" s="260">
        <f>IF('②個人種目申込'!C30="","",'②個人種目申込'!E30+1988&amp;"年"&amp;'②個人種目申込'!F30&amp;"月"&amp;'②個人種目申込'!G30&amp;"日")</f>
      </c>
      <c r="G34" s="261"/>
      <c r="H34" s="8">
        <f>IF('②個人種目申込'!J30="","",'②個人種目申込'!J30)</f>
      </c>
      <c r="I34" s="31">
        <f>IF('②個人種目申込'!K30="","",'②個人種目申込'!K30)</f>
      </c>
      <c r="J34" s="10">
        <f>IF(I34="","",IF('②個人種目申込'!L30="00","",ASC('②個人種目申込'!L30)&amp;"分")&amp;ASC('②個人種目申込'!M30)&amp;"秒"&amp;ASC('②個人種目申込'!N30))</f>
      </c>
      <c r="K34" s="8">
        <f>IF('②個人種目申込'!O30="","",'②個人種目申込'!O30)</f>
      </c>
      <c r="L34" s="159">
        <f>IF('②個人種目申込'!P30="","",'②個人種目申込'!P30)</f>
      </c>
      <c r="M34" s="165">
        <f>IF(L34="","",IF('②個人種目申込'!Q30="00","",ASC('②個人種目申込'!Q30)&amp;"分")&amp;ASC('②個人種目申込'!R30)&amp;"秒"&amp;ASC('②個人種目申込'!S30))</f>
      </c>
    </row>
    <row r="35" spans="2:13" ht="15" customHeight="1" thickBot="1">
      <c r="B35" s="8">
        <f>IF('②個人種目申込'!C31="","",'②個人種目申込'!C31)</f>
      </c>
      <c r="C35" s="5">
        <f>IF('②個人種目申込'!D31="","",ASC('②個人種目申込'!D31))</f>
      </c>
      <c r="D35" s="6">
        <f>IF(B35="","",'②個人種目申込'!B31)</f>
      </c>
      <c r="E35" s="7">
        <f>IF('②個人種目申込'!H31="","",'②個人種目申込'!H31)</f>
      </c>
      <c r="F35" s="260">
        <f>IF('②個人種目申込'!C31="","",'②個人種目申込'!E31+1988&amp;"年"&amp;'②個人種目申込'!F31&amp;"月"&amp;'②個人種目申込'!G31&amp;"日")</f>
      </c>
      <c r="G35" s="261"/>
      <c r="H35" s="8">
        <f>IF('②個人種目申込'!J31="","",'②個人種目申込'!J31)</f>
      </c>
      <c r="I35" s="31">
        <f>IF('②個人種目申込'!K31="","",'②個人種目申込'!K31)</f>
      </c>
      <c r="J35" s="10">
        <f>IF(I35="","",IF('②個人種目申込'!L31="00","",ASC('②個人種目申込'!L31)&amp;"分")&amp;ASC('②個人種目申込'!M31)&amp;"秒"&amp;ASC('②個人種目申込'!N31))</f>
      </c>
      <c r="K35" s="8">
        <f>IF('②個人種目申込'!O31="","",'②個人種目申込'!O31)</f>
      </c>
      <c r="L35" s="159">
        <f>IF('②個人種目申込'!P31="","",'②個人種目申込'!P31)</f>
      </c>
      <c r="M35" s="165">
        <f>IF(L35="","",IF('②個人種目申込'!Q31="00","",ASC('②個人種目申込'!Q31)&amp;"分")&amp;ASC('②個人種目申込'!R31)&amp;"秒"&amp;ASC('②個人種目申込'!S31))</f>
      </c>
    </row>
    <row r="36" spans="2:13" ht="15" customHeight="1" thickBot="1">
      <c r="B36" s="8">
        <f>IF('②個人種目申込'!C32="","",'②個人種目申込'!C32)</f>
      </c>
      <c r="C36" s="5">
        <f>IF('②個人種目申込'!D32="","",ASC('②個人種目申込'!D32))</f>
      </c>
      <c r="D36" s="6">
        <f>IF(B36="","",'②個人種目申込'!B32)</f>
      </c>
      <c r="E36" s="7">
        <f>IF('②個人種目申込'!H32="","",'②個人種目申込'!H32)</f>
      </c>
      <c r="F36" s="260">
        <f>IF('②個人種目申込'!C32="","",'②個人種目申込'!E32+1988&amp;"年"&amp;'②個人種目申込'!F32&amp;"月"&amp;'②個人種目申込'!G32&amp;"日")</f>
      </c>
      <c r="G36" s="261"/>
      <c r="H36" s="8">
        <f>IF('②個人種目申込'!J32="","",'②個人種目申込'!J32)</f>
      </c>
      <c r="I36" s="31">
        <f>IF('②個人種目申込'!K32="","",'②個人種目申込'!K32)</f>
      </c>
      <c r="J36" s="10">
        <f>IF(I36="","",IF('②個人種目申込'!L32="00","",ASC('②個人種目申込'!L32)&amp;"分")&amp;ASC('②個人種目申込'!M32)&amp;"秒"&amp;ASC('②個人種目申込'!N32))</f>
      </c>
      <c r="K36" s="8">
        <f>IF('②個人種目申込'!O32="","",'②個人種目申込'!O32)</f>
      </c>
      <c r="L36" s="159">
        <f>IF('②個人種目申込'!P32="","",'②個人種目申込'!P32)</f>
      </c>
      <c r="M36" s="165">
        <f>IF(L36="","",IF('②個人種目申込'!Q32="00","",ASC('②個人種目申込'!Q32)&amp;"分")&amp;ASC('②個人種目申込'!R32)&amp;"秒"&amp;ASC('②個人種目申込'!S32))</f>
      </c>
    </row>
    <row r="37" spans="5:14" ht="5.25" customHeight="1" thickBot="1">
      <c r="E37" s="9"/>
      <c r="F37" s="9"/>
      <c r="G37" s="9"/>
      <c r="H37" s="9"/>
      <c r="I37" s="9"/>
      <c r="J37" s="9"/>
      <c r="K37" s="9"/>
      <c r="L37" s="9"/>
      <c r="M37" s="9"/>
      <c r="N37" s="45"/>
    </row>
    <row r="38" spans="2:14" ht="14.25" customHeight="1" thickBot="1">
      <c r="B38" s="247" t="s">
        <v>444</v>
      </c>
      <c r="C38" s="247"/>
      <c r="D38" s="247"/>
      <c r="E38" s="247"/>
      <c r="F38" s="248"/>
      <c r="G38" s="44"/>
      <c r="H38" s="244" t="s">
        <v>166</v>
      </c>
      <c r="I38" s="245"/>
      <c r="J38" s="246"/>
      <c r="K38" s="244" t="s">
        <v>167</v>
      </c>
      <c r="L38" s="245"/>
      <c r="M38" s="246"/>
      <c r="N38" s="98"/>
    </row>
    <row r="39" spans="2:14" ht="13.5" customHeight="1">
      <c r="B39" s="247"/>
      <c r="C39" s="247"/>
      <c r="D39" s="247"/>
      <c r="E39" s="247"/>
      <c r="F39" s="248"/>
      <c r="G39" s="256" t="s">
        <v>211</v>
      </c>
      <c r="H39" s="237">
        <f>IF(COUNTIF('③リレー申込'!I13:I20,"男子リレー")&lt;1,"",VLOOKUP(1,'③リレー申込'!N13:O20,2,FALSE))</f>
      </c>
      <c r="I39" s="238"/>
      <c r="J39" s="239"/>
      <c r="K39" s="237">
        <f>IF(COUNTIF('③リレー申込'!I13:I20,"男子ﾒﾄﾞﾚｰﾘﾚｰ")&lt;1,"",VLOOKUP(1,'③リレー申込'!T13:U20,2,FALSE))</f>
      </c>
      <c r="L39" s="238"/>
      <c r="M39" s="239"/>
      <c r="N39" s="99"/>
    </row>
    <row r="40" spans="2:14" ht="14.25" thickBot="1">
      <c r="B40" s="247"/>
      <c r="C40" s="247"/>
      <c r="D40" s="247"/>
      <c r="E40" s="247"/>
      <c r="F40" s="248"/>
      <c r="G40" s="257"/>
      <c r="H40" s="240">
        <f>IF(COUNTIF('③リレー申込'!I13:I20,"男子リレー")&lt;2,"",VLOOKUP(2,'③リレー申込'!N13:O20,2,FALSE))</f>
      </c>
      <c r="I40" s="241"/>
      <c r="J40" s="242"/>
      <c r="K40" s="240">
        <f>IF(COUNTIF('③リレー申込'!I13:I20,"男子ﾒﾄﾞﾚｰﾘﾚｰ")&lt;2,"",VLOOKUP(2,'③リレー申込'!T13:U20,2,FALSE))</f>
      </c>
      <c r="L40" s="241"/>
      <c r="M40" s="242"/>
      <c r="N40" s="99"/>
    </row>
    <row r="41" spans="2:14" ht="13.5">
      <c r="B41" s="247"/>
      <c r="C41" s="247"/>
      <c r="D41" s="247"/>
      <c r="E41" s="247"/>
      <c r="F41" s="248"/>
      <c r="G41" s="256" t="s">
        <v>108</v>
      </c>
      <c r="H41" s="237">
        <f>IF(COUNTIF('③リレー申込'!I13:I20,"女子リレー")&lt;1,"",VLOOKUP(1,'③リレー申込'!K13:L20,2,FALSE))</f>
      </c>
      <c r="I41" s="238"/>
      <c r="J41" s="239"/>
      <c r="K41" s="237">
        <f>IF(COUNTIF('③リレー申込'!I13:I20,"女子ﾒﾄﾞﾚｰﾘﾚｰ")&lt;1,"",VLOOKUP(1,'③リレー申込'!Q13:R20,2,FALSE))</f>
      </c>
      <c r="L41" s="238"/>
      <c r="M41" s="239"/>
      <c r="N41" s="99"/>
    </row>
    <row r="42" spans="2:14" ht="14.25" thickBot="1">
      <c r="B42" s="247"/>
      <c r="C42" s="247"/>
      <c r="D42" s="247"/>
      <c r="E42" s="247"/>
      <c r="F42" s="248"/>
      <c r="G42" s="257"/>
      <c r="H42" s="240">
        <f>IF(COUNTIF('③リレー申込'!I13:I20,"女子リレー")&lt;2,"",VLOOKUP(2,'③リレー申込'!K13:L20,2,FALSE))</f>
      </c>
      <c r="I42" s="241"/>
      <c r="J42" s="242"/>
      <c r="K42" s="240">
        <f>IF(COUNTIF('③リレー申込'!I13:I20,"女子ﾒﾄﾞﾚｰﾘﾚｰ")&lt;2,"",VLOOKUP(2,'③リレー申込'!Q13:R20,2,FALSE))</f>
      </c>
      <c r="L42" s="241"/>
      <c r="M42" s="242"/>
      <c r="N42" s="99"/>
    </row>
    <row r="43" spans="5:14" ht="13.5">
      <c r="E43" s="9"/>
      <c r="F43" s="9"/>
      <c r="G43" s="45"/>
      <c r="H43" s="45"/>
      <c r="I43" s="45"/>
      <c r="J43" s="45"/>
      <c r="K43" s="45"/>
      <c r="L43" s="45"/>
      <c r="M43" s="45"/>
      <c r="N43" s="45"/>
    </row>
    <row r="44" spans="5:7" ht="13.5">
      <c r="E44" s="9"/>
      <c r="F44" s="9"/>
      <c r="G44" s="9"/>
    </row>
    <row r="45" spans="5:7" ht="13.5">
      <c r="E45" s="9"/>
      <c r="F45" s="9"/>
      <c r="G45" s="9"/>
    </row>
    <row r="46" spans="5:7" ht="13.5">
      <c r="E46" s="9"/>
      <c r="F46" s="9"/>
      <c r="G46" s="9"/>
    </row>
    <row r="47" spans="5:7" ht="13.5">
      <c r="E47" s="9"/>
      <c r="F47" s="9"/>
      <c r="G47" s="9"/>
    </row>
    <row r="48" spans="5:12" ht="13.5">
      <c r="E48" s="9"/>
      <c r="F48" s="9"/>
      <c r="G48" s="9"/>
      <c r="H48" s="9"/>
      <c r="I48" s="9"/>
      <c r="J48" s="9"/>
      <c r="K48" s="9"/>
      <c r="L48" s="9"/>
    </row>
    <row r="49" spans="5:12" ht="13.5">
      <c r="E49" s="9"/>
      <c r="F49" s="9"/>
      <c r="G49" s="9"/>
      <c r="H49" s="9"/>
      <c r="I49" s="9"/>
      <c r="J49" s="9"/>
      <c r="K49" s="9"/>
      <c r="L49" s="9"/>
    </row>
    <row r="50" spans="5:12" ht="13.5">
      <c r="E50" s="9"/>
      <c r="F50" s="9"/>
      <c r="G50" s="9"/>
      <c r="H50" s="9"/>
      <c r="I50" s="9"/>
      <c r="J50" s="9"/>
      <c r="K50" s="9"/>
      <c r="L50" s="9"/>
    </row>
    <row r="51" spans="5:14" ht="13.5">
      <c r="E51" s="9"/>
      <c r="F51" s="9"/>
      <c r="G51" s="9"/>
      <c r="H51" s="9"/>
      <c r="I51" s="9"/>
      <c r="J51" s="9"/>
      <c r="K51" s="9"/>
      <c r="L51" s="9"/>
      <c r="M51" s="9"/>
      <c r="N51" s="9"/>
    </row>
    <row r="52" spans="5:14" ht="13.5">
      <c r="E52" s="9"/>
      <c r="F52" s="9"/>
      <c r="G52" s="9"/>
      <c r="H52" s="9"/>
      <c r="I52" s="9"/>
      <c r="J52" s="9"/>
      <c r="K52" s="9"/>
      <c r="L52" s="9"/>
      <c r="M52" s="9"/>
      <c r="N52" s="9"/>
    </row>
    <row r="53" spans="5:14" ht="13.5">
      <c r="E53" s="9"/>
      <c r="F53" s="9"/>
      <c r="G53" s="9"/>
      <c r="H53" s="9"/>
      <c r="I53" s="9"/>
      <c r="J53" s="9"/>
      <c r="K53" s="9"/>
      <c r="L53" s="9"/>
      <c r="M53" s="9"/>
      <c r="N53" s="9"/>
    </row>
    <row r="54" spans="5:14" ht="13.5">
      <c r="E54" s="9"/>
      <c r="F54" s="9"/>
      <c r="G54" s="9"/>
      <c r="H54" s="9"/>
      <c r="I54" s="9"/>
      <c r="J54" s="9"/>
      <c r="K54" s="9"/>
      <c r="L54" s="9"/>
      <c r="M54" s="9"/>
      <c r="N54" s="9"/>
    </row>
    <row r="55" spans="5:14" ht="13.5">
      <c r="E55" s="9"/>
      <c r="F55" s="9"/>
      <c r="G55" s="9"/>
      <c r="H55" s="9"/>
      <c r="I55" s="9"/>
      <c r="J55" s="9"/>
      <c r="K55" s="9"/>
      <c r="L55" s="9"/>
      <c r="M55" s="9"/>
      <c r="N55" s="9"/>
    </row>
    <row r="56" spans="5:14" ht="13.5">
      <c r="E56" s="9"/>
      <c r="F56" s="9"/>
      <c r="G56" s="9"/>
      <c r="H56" s="9"/>
      <c r="I56" s="9"/>
      <c r="J56" s="9"/>
      <c r="K56" s="9"/>
      <c r="L56" s="9"/>
      <c r="M56" s="9"/>
      <c r="N56" s="9"/>
    </row>
    <row r="57" spans="5:14" ht="13.5">
      <c r="E57" s="9"/>
      <c r="F57" s="9"/>
      <c r="G57" s="9"/>
      <c r="H57" s="9"/>
      <c r="I57" s="9"/>
      <c r="J57" s="9"/>
      <c r="K57" s="9"/>
      <c r="L57" s="9"/>
      <c r="M57" s="9"/>
      <c r="N57" s="9"/>
    </row>
    <row r="58" spans="5:14" ht="13.5">
      <c r="E58" s="9"/>
      <c r="F58" s="9"/>
      <c r="G58" s="9"/>
      <c r="H58" s="9"/>
      <c r="I58" s="9"/>
      <c r="J58" s="9"/>
      <c r="K58" s="9"/>
      <c r="L58" s="9"/>
      <c r="M58" s="9"/>
      <c r="N58" s="9"/>
    </row>
    <row r="59" spans="5:14" ht="13.5">
      <c r="E59" s="9"/>
      <c r="F59" s="9"/>
      <c r="G59" s="9"/>
      <c r="H59" s="9"/>
      <c r="I59" s="9"/>
      <c r="J59" s="9"/>
      <c r="K59" s="9"/>
      <c r="L59" s="9"/>
      <c r="M59" s="9"/>
      <c r="N59" s="9"/>
    </row>
    <row r="60" spans="5:14" ht="13.5">
      <c r="E60" s="9"/>
      <c r="F60" s="9"/>
      <c r="G60" s="9"/>
      <c r="H60" s="9"/>
      <c r="I60" s="9"/>
      <c r="J60" s="9"/>
      <c r="K60" s="9"/>
      <c r="L60" s="9"/>
      <c r="M60" s="9"/>
      <c r="N60" s="9"/>
    </row>
    <row r="61" spans="5:14" ht="13.5">
      <c r="E61" s="9"/>
      <c r="F61" s="9"/>
      <c r="G61" s="9"/>
      <c r="H61" s="9"/>
      <c r="I61" s="9"/>
      <c r="J61" s="9"/>
      <c r="K61" s="9"/>
      <c r="L61" s="9"/>
      <c r="M61" s="9"/>
      <c r="N61" s="9"/>
    </row>
    <row r="62" spans="5:14" ht="13.5">
      <c r="E62" s="9"/>
      <c r="F62" s="9"/>
      <c r="G62" s="9"/>
      <c r="H62" s="9"/>
      <c r="I62" s="9"/>
      <c r="J62" s="9"/>
      <c r="K62" s="9"/>
      <c r="L62" s="9"/>
      <c r="M62" s="9"/>
      <c r="N62" s="9"/>
    </row>
    <row r="63" spans="5:14" ht="13.5">
      <c r="E63" s="9"/>
      <c r="F63" s="9"/>
      <c r="G63" s="9"/>
      <c r="H63" s="9"/>
      <c r="I63" s="9"/>
      <c r="J63" s="9"/>
      <c r="K63" s="9"/>
      <c r="L63" s="9"/>
      <c r="M63" s="9"/>
      <c r="N63" s="9"/>
    </row>
    <row r="64" spans="5:14" ht="13.5">
      <c r="E64" s="9"/>
      <c r="F64" s="9"/>
      <c r="G64" s="9"/>
      <c r="H64" s="9"/>
      <c r="I64" s="9"/>
      <c r="J64" s="9"/>
      <c r="K64" s="9"/>
      <c r="L64" s="9"/>
      <c r="M64" s="9"/>
      <c r="N64" s="9"/>
    </row>
    <row r="65" spans="5:14" ht="13.5">
      <c r="E65" s="9"/>
      <c r="F65" s="9"/>
      <c r="G65" s="9"/>
      <c r="H65" s="9"/>
      <c r="I65" s="9"/>
      <c r="J65" s="9"/>
      <c r="K65" s="9"/>
      <c r="L65" s="9"/>
      <c r="M65" s="9"/>
      <c r="N65" s="9"/>
    </row>
    <row r="66" spans="5:14" ht="13.5">
      <c r="E66" s="9"/>
      <c r="F66" s="9"/>
      <c r="G66" s="9"/>
      <c r="H66" s="9"/>
      <c r="I66" s="9"/>
      <c r="J66" s="9"/>
      <c r="K66" s="9"/>
      <c r="L66" s="9"/>
      <c r="M66" s="9"/>
      <c r="N66" s="9"/>
    </row>
    <row r="67" spans="5:14" ht="13.5">
      <c r="E67" s="9"/>
      <c r="F67" s="9"/>
      <c r="G67" s="9"/>
      <c r="H67" s="9"/>
      <c r="I67" s="9"/>
      <c r="J67" s="9"/>
      <c r="K67" s="9"/>
      <c r="L67" s="9"/>
      <c r="M67" s="9"/>
      <c r="N67" s="9"/>
    </row>
    <row r="68" spans="5:14" ht="13.5">
      <c r="E68" s="9"/>
      <c r="F68" s="9"/>
      <c r="G68" s="9"/>
      <c r="H68" s="9"/>
      <c r="I68" s="9"/>
      <c r="J68" s="9"/>
      <c r="K68" s="9"/>
      <c r="L68" s="9"/>
      <c r="M68" s="9"/>
      <c r="N68" s="9"/>
    </row>
    <row r="69" spans="5:14" ht="13.5">
      <c r="E69" s="9"/>
      <c r="F69" s="9"/>
      <c r="G69" s="9"/>
      <c r="H69" s="9"/>
      <c r="I69" s="9"/>
      <c r="J69" s="9"/>
      <c r="K69" s="9"/>
      <c r="L69" s="9"/>
      <c r="M69" s="9"/>
      <c r="N69" s="9"/>
    </row>
    <row r="70" spans="5:14" ht="13.5">
      <c r="E70" s="9"/>
      <c r="F70" s="9"/>
      <c r="G70" s="9"/>
      <c r="H70" s="9"/>
      <c r="I70" s="9"/>
      <c r="J70" s="9"/>
      <c r="K70" s="9"/>
      <c r="L70" s="9"/>
      <c r="M70" s="9"/>
      <c r="N70" s="9"/>
    </row>
    <row r="71" spans="5:14" ht="13.5">
      <c r="E71" s="9"/>
      <c r="F71" s="9"/>
      <c r="G71" s="9"/>
      <c r="H71" s="9"/>
      <c r="I71" s="9"/>
      <c r="J71" s="9"/>
      <c r="K71" s="9"/>
      <c r="L71" s="9"/>
      <c r="M71" s="9"/>
      <c r="N71" s="9"/>
    </row>
    <row r="72" spans="5:14" ht="13.5">
      <c r="E72" s="9"/>
      <c r="F72" s="9"/>
      <c r="G72" s="9"/>
      <c r="H72" s="9"/>
      <c r="I72" s="9"/>
      <c r="J72" s="9"/>
      <c r="K72" s="9"/>
      <c r="L72" s="9"/>
      <c r="M72" s="9"/>
      <c r="N72" s="9"/>
    </row>
    <row r="73" spans="5:14" ht="13.5">
      <c r="E73" s="9"/>
      <c r="F73" s="9"/>
      <c r="G73" s="9"/>
      <c r="H73" s="9"/>
      <c r="I73" s="9"/>
      <c r="J73" s="9"/>
      <c r="K73" s="9"/>
      <c r="L73" s="9"/>
      <c r="M73" s="9"/>
      <c r="N73" s="9"/>
    </row>
    <row r="74" spans="5:14" ht="13.5">
      <c r="E74" s="9"/>
      <c r="F74" s="9"/>
      <c r="G74" s="9"/>
      <c r="H74" s="9"/>
      <c r="I74" s="9"/>
      <c r="J74" s="9"/>
      <c r="K74" s="9"/>
      <c r="L74" s="9"/>
      <c r="M74" s="9"/>
      <c r="N74" s="9"/>
    </row>
    <row r="75" spans="5:14" ht="13.5">
      <c r="E75" s="9"/>
      <c r="F75" s="9"/>
      <c r="G75" s="9"/>
      <c r="H75" s="9"/>
      <c r="I75" s="9"/>
      <c r="J75" s="9"/>
      <c r="K75" s="9"/>
      <c r="L75" s="9"/>
      <c r="M75" s="9"/>
      <c r="N75" s="9"/>
    </row>
    <row r="76" spans="5:14" ht="13.5">
      <c r="E76" s="9"/>
      <c r="F76" s="9"/>
      <c r="G76" s="9"/>
      <c r="H76" s="9"/>
      <c r="I76" s="9"/>
      <c r="J76" s="9"/>
      <c r="K76" s="9"/>
      <c r="L76" s="9"/>
      <c r="M76" s="9"/>
      <c r="N76" s="9"/>
    </row>
    <row r="77" spans="5:14" ht="13.5">
      <c r="E77" s="9"/>
      <c r="F77" s="9"/>
      <c r="G77" s="9"/>
      <c r="H77" s="9"/>
      <c r="I77" s="9"/>
      <c r="J77" s="9"/>
      <c r="K77" s="9"/>
      <c r="L77" s="9"/>
      <c r="M77" s="9"/>
      <c r="N77" s="9"/>
    </row>
    <row r="78" spans="5:14" ht="13.5">
      <c r="E78" s="9"/>
      <c r="F78" s="9"/>
      <c r="G78" s="9"/>
      <c r="H78" s="9"/>
      <c r="I78" s="9"/>
      <c r="J78" s="9"/>
      <c r="K78" s="9"/>
      <c r="L78" s="9"/>
      <c r="M78" s="9"/>
      <c r="N78" s="9"/>
    </row>
    <row r="79" spans="5:14" ht="13.5">
      <c r="E79" s="9"/>
      <c r="F79" s="9"/>
      <c r="G79" s="9"/>
      <c r="H79" s="9"/>
      <c r="I79" s="9"/>
      <c r="J79" s="9"/>
      <c r="K79" s="9"/>
      <c r="L79" s="9"/>
      <c r="M79" s="9"/>
      <c r="N79" s="9"/>
    </row>
    <row r="80" spans="5:14" ht="13.5">
      <c r="E80" s="9"/>
      <c r="F80" s="9"/>
      <c r="G80" s="9"/>
      <c r="H80" s="9"/>
      <c r="I80" s="9"/>
      <c r="J80" s="9"/>
      <c r="K80" s="9"/>
      <c r="L80" s="9"/>
      <c r="M80" s="9"/>
      <c r="N80" s="9"/>
    </row>
    <row r="81" spans="5:14" ht="13.5">
      <c r="E81" s="9"/>
      <c r="F81" s="9"/>
      <c r="G81" s="9"/>
      <c r="H81" s="9"/>
      <c r="I81" s="9"/>
      <c r="J81" s="9"/>
      <c r="K81" s="9"/>
      <c r="L81" s="9"/>
      <c r="M81" s="9"/>
      <c r="N81" s="9"/>
    </row>
    <row r="82" spans="5:14" ht="13.5">
      <c r="E82" s="9"/>
      <c r="F82" s="9"/>
      <c r="G82" s="9"/>
      <c r="H82" s="9"/>
      <c r="I82" s="9"/>
      <c r="J82" s="9"/>
      <c r="K82" s="9"/>
      <c r="L82" s="9"/>
      <c r="M82" s="9"/>
      <c r="N82" s="9"/>
    </row>
    <row r="83" spans="5:14" ht="13.5">
      <c r="E83" s="9"/>
      <c r="F83" s="9"/>
      <c r="G83" s="9"/>
      <c r="H83" s="9"/>
      <c r="I83" s="9"/>
      <c r="J83" s="9"/>
      <c r="K83" s="9"/>
      <c r="L83" s="9"/>
      <c r="M83" s="9"/>
      <c r="N83" s="9"/>
    </row>
    <row r="84" spans="5:14" ht="13.5">
      <c r="E84" s="9"/>
      <c r="F84" s="9"/>
      <c r="G84" s="9"/>
      <c r="H84" s="9"/>
      <c r="I84" s="9"/>
      <c r="J84" s="9"/>
      <c r="K84" s="9"/>
      <c r="L84" s="9"/>
      <c r="M84" s="9"/>
      <c r="N84" s="9"/>
    </row>
    <row r="85" spans="5:14" ht="13.5">
      <c r="E85" s="9"/>
      <c r="F85" s="9"/>
      <c r="G85" s="9"/>
      <c r="H85" s="9"/>
      <c r="I85" s="9"/>
      <c r="J85" s="9"/>
      <c r="K85" s="9"/>
      <c r="L85" s="9"/>
      <c r="M85" s="9"/>
      <c r="N85" s="9"/>
    </row>
    <row r="86" spans="5:14" ht="13.5">
      <c r="E86" s="9"/>
      <c r="F86" s="9"/>
      <c r="G86" s="9"/>
      <c r="H86" s="9"/>
      <c r="I86" s="9"/>
      <c r="J86" s="9"/>
      <c r="K86" s="9"/>
      <c r="L86" s="9"/>
      <c r="M86" s="9"/>
      <c r="N86" s="9"/>
    </row>
    <row r="87" spans="5:14" ht="13.5">
      <c r="E87" s="9"/>
      <c r="F87" s="9"/>
      <c r="G87" s="9"/>
      <c r="H87" s="9"/>
      <c r="I87" s="9"/>
      <c r="J87" s="9"/>
      <c r="K87" s="9"/>
      <c r="L87" s="9"/>
      <c r="M87" s="9"/>
      <c r="N87" s="9"/>
    </row>
    <row r="88" spans="5:14" ht="13.5">
      <c r="E88" s="9"/>
      <c r="F88" s="9"/>
      <c r="G88" s="9"/>
      <c r="H88" s="9"/>
      <c r="I88" s="9"/>
      <c r="J88" s="9"/>
      <c r="K88" s="9"/>
      <c r="L88" s="9"/>
      <c r="M88" s="9"/>
      <c r="N88" s="9"/>
    </row>
    <row r="89" spans="5:14" ht="13.5">
      <c r="E89" s="9"/>
      <c r="F89" s="9"/>
      <c r="G89" s="9"/>
      <c r="H89" s="9"/>
      <c r="I89" s="9"/>
      <c r="J89" s="9"/>
      <c r="K89" s="9"/>
      <c r="L89" s="9"/>
      <c r="M89" s="9"/>
      <c r="N89" s="9"/>
    </row>
    <row r="90" spans="5:14" ht="13.5">
      <c r="E90" s="9"/>
      <c r="F90" s="9"/>
      <c r="G90" s="9"/>
      <c r="H90" s="9"/>
      <c r="I90" s="9"/>
      <c r="J90" s="9"/>
      <c r="K90" s="9"/>
      <c r="L90" s="9"/>
      <c r="M90" s="9"/>
      <c r="N90" s="9"/>
    </row>
    <row r="91" spans="5:14" ht="13.5">
      <c r="E91" s="9"/>
      <c r="F91" s="9"/>
      <c r="G91" s="9"/>
      <c r="H91" s="9"/>
      <c r="I91" s="9"/>
      <c r="J91" s="9"/>
      <c r="K91" s="9"/>
      <c r="L91" s="9"/>
      <c r="M91" s="9"/>
      <c r="N91" s="9"/>
    </row>
    <row r="92" spans="5:14" ht="13.5">
      <c r="E92" s="9"/>
      <c r="F92" s="9"/>
      <c r="G92" s="9"/>
      <c r="H92" s="9"/>
      <c r="I92" s="9"/>
      <c r="J92" s="9"/>
      <c r="K92" s="9"/>
      <c r="L92" s="9"/>
      <c r="M92" s="9"/>
      <c r="N92" s="9"/>
    </row>
    <row r="93" spans="5:14" ht="13.5">
      <c r="E93" s="9"/>
      <c r="F93" s="9"/>
      <c r="G93" s="9"/>
      <c r="H93" s="9"/>
      <c r="I93" s="9"/>
      <c r="J93" s="9"/>
      <c r="K93" s="9"/>
      <c r="L93" s="9"/>
      <c r="M93" s="9"/>
      <c r="N93" s="9"/>
    </row>
    <row r="94" spans="5:14" ht="13.5">
      <c r="E94" s="9"/>
      <c r="F94" s="9"/>
      <c r="G94" s="9"/>
      <c r="H94" s="9"/>
      <c r="I94" s="9"/>
      <c r="J94" s="9"/>
      <c r="K94" s="9"/>
      <c r="L94" s="9"/>
      <c r="M94" s="9"/>
      <c r="N94" s="9"/>
    </row>
    <row r="95" spans="5:14" ht="13.5">
      <c r="E95" s="9"/>
      <c r="F95" s="9"/>
      <c r="G95" s="9"/>
      <c r="H95" s="9"/>
      <c r="I95" s="9"/>
      <c r="J95" s="9"/>
      <c r="K95" s="9"/>
      <c r="L95" s="9"/>
      <c r="M95" s="9"/>
      <c r="N95" s="9"/>
    </row>
    <row r="96" spans="5:14" ht="13.5">
      <c r="E96" s="9"/>
      <c r="F96" s="9"/>
      <c r="G96" s="9"/>
      <c r="H96" s="9"/>
      <c r="I96" s="9"/>
      <c r="J96" s="9"/>
      <c r="K96" s="9"/>
      <c r="L96" s="9"/>
      <c r="M96" s="9"/>
      <c r="N96" s="9"/>
    </row>
    <row r="97" spans="5:14" ht="13.5">
      <c r="E97" s="9"/>
      <c r="F97" s="9"/>
      <c r="G97" s="9"/>
      <c r="H97" s="9"/>
      <c r="I97" s="9"/>
      <c r="J97" s="9"/>
      <c r="K97" s="9"/>
      <c r="L97" s="9"/>
      <c r="M97" s="9"/>
      <c r="N97" s="9"/>
    </row>
    <row r="98" spans="5:14" ht="13.5">
      <c r="E98" s="9"/>
      <c r="F98" s="9"/>
      <c r="G98" s="9"/>
      <c r="H98" s="9"/>
      <c r="I98" s="9"/>
      <c r="J98" s="9"/>
      <c r="K98" s="9"/>
      <c r="L98" s="9"/>
      <c r="M98" s="9"/>
      <c r="N98" s="9"/>
    </row>
    <row r="99" spans="5:14" ht="13.5">
      <c r="E99" s="9"/>
      <c r="F99" s="9"/>
      <c r="G99" s="9"/>
      <c r="H99" s="9"/>
      <c r="I99" s="9"/>
      <c r="J99" s="9"/>
      <c r="K99" s="9"/>
      <c r="L99" s="9"/>
      <c r="M99" s="9"/>
      <c r="N99" s="9"/>
    </row>
    <row r="100" spans="5:14" ht="13.5">
      <c r="E100" s="9"/>
      <c r="F100" s="9"/>
      <c r="G100" s="9"/>
      <c r="H100" s="9"/>
      <c r="I100" s="9"/>
      <c r="J100" s="9"/>
      <c r="K100" s="9"/>
      <c r="L100" s="9"/>
      <c r="M100" s="9"/>
      <c r="N100" s="9"/>
    </row>
    <row r="101" spans="5:14" ht="13.5">
      <c r="E101" s="9"/>
      <c r="F101" s="9"/>
      <c r="G101" s="9"/>
      <c r="H101" s="9"/>
      <c r="I101" s="9"/>
      <c r="J101" s="9"/>
      <c r="K101" s="9"/>
      <c r="L101" s="9"/>
      <c r="M101" s="9"/>
      <c r="N101" s="9"/>
    </row>
    <row r="102" spans="5:14" ht="13.5">
      <c r="E102" s="9"/>
      <c r="F102" s="9"/>
      <c r="G102" s="9"/>
      <c r="I102" s="9"/>
      <c r="J102" s="9"/>
      <c r="K102" s="9"/>
      <c r="L102" s="9"/>
      <c r="M102" s="9"/>
      <c r="N102" s="9"/>
    </row>
  </sheetData>
  <sheetProtection/>
  <mergeCells count="49">
    <mergeCell ref="F26:G26"/>
    <mergeCell ref="F25:G25"/>
    <mergeCell ref="F24:G24"/>
    <mergeCell ref="F23:G23"/>
    <mergeCell ref="F36:G36"/>
    <mergeCell ref="F35:G35"/>
    <mergeCell ref="F34:G34"/>
    <mergeCell ref="F33:G33"/>
    <mergeCell ref="F31:G31"/>
    <mergeCell ref="F18:G18"/>
    <mergeCell ref="F32:G32"/>
    <mergeCell ref="F30:G30"/>
    <mergeCell ref="F29:G29"/>
    <mergeCell ref="F28:G28"/>
    <mergeCell ref="F19:G19"/>
    <mergeCell ref="F20:G20"/>
    <mergeCell ref="F21:G21"/>
    <mergeCell ref="F22:G22"/>
    <mergeCell ref="F27:G27"/>
    <mergeCell ref="B4:C4"/>
    <mergeCell ref="G41:G42"/>
    <mergeCell ref="G39:G40"/>
    <mergeCell ref="F11:G11"/>
    <mergeCell ref="F12:G12"/>
    <mergeCell ref="F13:G13"/>
    <mergeCell ref="F14:G14"/>
    <mergeCell ref="F15:G15"/>
    <mergeCell ref="F16:G16"/>
    <mergeCell ref="F17:G17"/>
    <mergeCell ref="K41:M41"/>
    <mergeCell ref="K42:M42"/>
    <mergeCell ref="K40:M40"/>
    <mergeCell ref="H41:J41"/>
    <mergeCell ref="A2:M2"/>
    <mergeCell ref="B7:C7"/>
    <mergeCell ref="I4:I5"/>
    <mergeCell ref="B6:F6"/>
    <mergeCell ref="K7:M7"/>
    <mergeCell ref="J4:M4"/>
    <mergeCell ref="K39:M39"/>
    <mergeCell ref="H42:J42"/>
    <mergeCell ref="H39:J39"/>
    <mergeCell ref="H40:J40"/>
    <mergeCell ref="B8:C8"/>
    <mergeCell ref="K38:M38"/>
    <mergeCell ref="H38:J38"/>
    <mergeCell ref="B38:F42"/>
    <mergeCell ref="K8:M8"/>
    <mergeCell ref="K9:M9"/>
  </mergeCells>
  <printOptions horizontalCentered="1"/>
  <pageMargins left="0.3937007874015748" right="0.3937007874015748" top="0.2755905511811024" bottom="0.1968503937007874" header="0.1968503937007874"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2"/>
  </sheetPr>
  <dimension ref="A2:O45"/>
  <sheetViews>
    <sheetView tabSelected="1" zoomScalePageLayoutView="0" workbookViewId="0" topLeftCell="A1">
      <selection activeCell="A1" sqref="A1"/>
    </sheetView>
  </sheetViews>
  <sheetFormatPr defaultColWidth="9.00390625" defaultRowHeight="13.5"/>
  <cols>
    <col min="1" max="1" width="5.75390625" style="0" customWidth="1"/>
    <col min="2" max="2" width="5.875" style="0" customWidth="1"/>
    <col min="5" max="5" width="4.625" style="0" customWidth="1"/>
    <col min="7" max="7" width="9.25390625" style="0" customWidth="1"/>
    <col min="8" max="8" width="9.50390625" style="0" customWidth="1"/>
    <col min="9" max="9" width="4.625" style="0" customWidth="1"/>
    <col min="10" max="10" width="3.00390625" style="0" customWidth="1"/>
    <col min="11" max="11" width="2.625" style="0" customWidth="1"/>
    <col min="12" max="12" width="3.00390625" style="0" customWidth="1"/>
    <col min="13" max="13" width="2.75390625" style="0" customWidth="1"/>
    <col min="14" max="14" width="3.00390625" style="0" customWidth="1"/>
    <col min="15" max="15" width="2.625" style="0" customWidth="1"/>
  </cols>
  <sheetData>
    <row r="1" ht="39.75" customHeight="1"/>
    <row r="2" spans="9:15" ht="13.5">
      <c r="I2" s="19" t="s">
        <v>633</v>
      </c>
      <c r="J2" s="19" t="str">
        <f>'①基本データ入力'!O8</f>
        <v>元</v>
      </c>
      <c r="K2" s="19" t="s">
        <v>90</v>
      </c>
      <c r="L2" s="19">
        <f>'①基本データ入力'!Q8</f>
        <v>0</v>
      </c>
      <c r="M2" s="19" t="s">
        <v>89</v>
      </c>
      <c r="N2" s="19">
        <f>'①基本データ入力'!S8</f>
        <v>0</v>
      </c>
      <c r="O2" s="19" t="s">
        <v>91</v>
      </c>
    </row>
    <row r="4" spans="2:5" ht="14.25" customHeight="1">
      <c r="B4" s="283" t="s">
        <v>446</v>
      </c>
      <c r="C4" s="283"/>
      <c r="D4" s="283"/>
      <c r="E4" s="283"/>
    </row>
    <row r="5" spans="2:5" ht="13.5">
      <c r="B5" s="19" t="s">
        <v>101</v>
      </c>
      <c r="C5" s="19"/>
      <c r="D5" s="19"/>
      <c r="E5" s="19"/>
    </row>
    <row r="6" ht="13.5" customHeight="1">
      <c r="G6" s="17"/>
    </row>
    <row r="7" spans="6:11" ht="13.5">
      <c r="F7" s="11"/>
      <c r="G7" s="18"/>
      <c r="H7" s="11"/>
      <c r="I7" s="11"/>
      <c r="J7" s="11"/>
      <c r="K7" s="11"/>
    </row>
    <row r="8" spans="6:12" ht="27" customHeight="1">
      <c r="F8" s="19"/>
      <c r="G8" s="284" t="str">
        <f>'①基本データ入力'!D13</f>
        <v>御南</v>
      </c>
      <c r="H8" s="284"/>
      <c r="I8" s="284"/>
      <c r="J8" s="284"/>
      <c r="K8" s="284"/>
      <c r="L8" s="20" t="s">
        <v>85</v>
      </c>
    </row>
    <row r="9" spans="6:12" ht="27" customHeight="1">
      <c r="F9" s="19"/>
      <c r="G9" s="21" t="s">
        <v>102</v>
      </c>
      <c r="H9" s="285">
        <f>'①基本データ入力'!D16</f>
        <v>0</v>
      </c>
      <c r="I9" s="285"/>
      <c r="J9" s="285"/>
      <c r="K9" s="285"/>
      <c r="L9" s="20" t="s">
        <v>103</v>
      </c>
    </row>
    <row r="10" spans="6:12" ht="22.5" customHeight="1">
      <c r="F10" s="20" t="s">
        <v>92</v>
      </c>
      <c r="G10" s="271" t="str">
        <f>'①基本データ入力'!N12</f>
        <v>岡山市北区田中５８１</v>
      </c>
      <c r="H10" s="271"/>
      <c r="I10" s="271"/>
      <c r="J10" s="271"/>
      <c r="K10" s="271"/>
      <c r="L10" s="271"/>
    </row>
    <row r="11" spans="6:12" ht="22.5" customHeight="1">
      <c r="F11" s="20" t="s">
        <v>93</v>
      </c>
      <c r="G11" s="271" t="str">
        <f>'①基本データ入力'!N13</f>
        <v>086-241-3357</v>
      </c>
      <c r="H11" s="271"/>
      <c r="I11" s="271"/>
      <c r="J11" s="271"/>
      <c r="K11" s="271"/>
      <c r="L11" s="271"/>
    </row>
    <row r="12" spans="6:12" ht="22.5" customHeight="1">
      <c r="F12" s="20" t="s">
        <v>104</v>
      </c>
      <c r="G12" s="271"/>
      <c r="H12" s="271"/>
      <c r="I12" s="271"/>
      <c r="J12" s="271"/>
      <c r="K12" s="271"/>
      <c r="L12" s="271"/>
    </row>
    <row r="13" ht="39" customHeight="1"/>
    <row r="14" ht="18.75">
      <c r="D14" s="22" t="s">
        <v>97</v>
      </c>
    </row>
    <row r="17" spans="1:2" ht="14.25">
      <c r="A17" s="15"/>
      <c r="B17" s="23" t="str">
        <f>"下記の者を，本校が上記（　　　　　　　"&amp;'①基本データ入力'!D10&amp;"　　　　　　　）出場に際しての，"</f>
        <v>下記の者を，本校が上記（　　　　　　　備前西地区中学校夏季体育大会　　　　　　　）出場に際しての，</v>
      </c>
    </row>
    <row r="18" spans="1:3" ht="14.25">
      <c r="A18" s="15"/>
      <c r="B18" s="15"/>
      <c r="C18" s="23"/>
    </row>
    <row r="19" spans="1:3" ht="14.25">
      <c r="A19" s="15"/>
      <c r="B19" s="15"/>
      <c r="C19" s="23"/>
    </row>
    <row r="20" spans="1:2" ht="14.25">
      <c r="A20" s="15"/>
      <c r="B20" s="23" t="s">
        <v>99</v>
      </c>
    </row>
    <row r="25" ht="14.25">
      <c r="G25" s="24" t="s">
        <v>98</v>
      </c>
    </row>
    <row r="26" ht="13.5">
      <c r="G26" s="16"/>
    </row>
    <row r="27" ht="13.5">
      <c r="G27" s="16"/>
    </row>
    <row r="28" ht="13.5">
      <c r="G28" s="16"/>
    </row>
    <row r="29" spans="3:14" ht="6" customHeight="1">
      <c r="C29" s="25"/>
      <c r="D29" s="272">
        <f>'①基本データ入力'!I27</f>
        <v>0</v>
      </c>
      <c r="E29" s="273"/>
      <c r="F29" s="273"/>
      <c r="G29" s="273"/>
      <c r="H29" s="273"/>
      <c r="I29" s="273"/>
      <c r="J29" s="273"/>
      <c r="K29" s="273"/>
      <c r="L29" s="273"/>
      <c r="M29" s="274"/>
      <c r="N29" s="11"/>
    </row>
    <row r="30" spans="3:14" ht="12" customHeight="1">
      <c r="C30" s="26" t="s">
        <v>105</v>
      </c>
      <c r="D30" s="275"/>
      <c r="E30" s="276"/>
      <c r="F30" s="276"/>
      <c r="G30" s="276"/>
      <c r="H30" s="276"/>
      <c r="I30" s="276"/>
      <c r="J30" s="276"/>
      <c r="K30" s="276"/>
      <c r="L30" s="276"/>
      <c r="M30" s="277"/>
      <c r="N30" s="11"/>
    </row>
    <row r="31" spans="3:14" ht="9.75" customHeight="1">
      <c r="C31" s="278" t="s">
        <v>94</v>
      </c>
      <c r="D31" s="280">
        <f>'①基本データ入力'!D27</f>
        <v>0</v>
      </c>
      <c r="E31" s="281"/>
      <c r="F31" s="281"/>
      <c r="G31" s="281"/>
      <c r="H31" s="281"/>
      <c r="I31" s="281"/>
      <c r="J31" s="281"/>
      <c r="K31" s="281"/>
      <c r="L31" s="281"/>
      <c r="M31" s="282"/>
      <c r="N31" s="11"/>
    </row>
    <row r="32" spans="3:14" ht="9.75" customHeight="1">
      <c r="C32" s="278"/>
      <c r="D32" s="280"/>
      <c r="E32" s="281"/>
      <c r="F32" s="281"/>
      <c r="G32" s="281"/>
      <c r="H32" s="281"/>
      <c r="I32" s="281"/>
      <c r="J32" s="281"/>
      <c r="K32" s="281"/>
      <c r="L32" s="281"/>
      <c r="M32" s="282"/>
      <c r="N32" s="11"/>
    </row>
    <row r="33" spans="3:14" ht="9" customHeight="1">
      <c r="C33" s="278"/>
      <c r="D33" s="265" t="str">
        <f>"("&amp;'①基本データ入力'!D29&amp;")"</f>
        <v>()</v>
      </c>
      <c r="E33" s="266"/>
      <c r="F33" s="266"/>
      <c r="G33" s="266"/>
      <c r="H33" s="266"/>
      <c r="I33" s="266"/>
      <c r="J33" s="266"/>
      <c r="K33" s="266"/>
      <c r="L33" s="266"/>
      <c r="M33" s="267"/>
      <c r="N33" s="11"/>
    </row>
    <row r="34" spans="3:14" ht="9" customHeight="1">
      <c r="C34" s="279"/>
      <c r="D34" s="268"/>
      <c r="E34" s="269"/>
      <c r="F34" s="269"/>
      <c r="G34" s="269"/>
      <c r="H34" s="269"/>
      <c r="I34" s="269"/>
      <c r="J34" s="269"/>
      <c r="K34" s="269"/>
      <c r="L34" s="269"/>
      <c r="M34" s="270"/>
      <c r="N34" s="11"/>
    </row>
    <row r="35" spans="3:14" ht="18" customHeight="1">
      <c r="C35" s="28"/>
      <c r="D35" s="262">
        <f>'①基本データ入力'!D31</f>
        <v>0</v>
      </c>
      <c r="E35" s="263"/>
      <c r="F35" s="264"/>
      <c r="G35" s="25"/>
      <c r="H35" s="262" t="str">
        <f>'①基本データ入力'!L31&amp;"歳"</f>
        <v>歳</v>
      </c>
      <c r="I35" s="263"/>
      <c r="J35" s="263"/>
      <c r="K35" s="263"/>
      <c r="L35" s="263"/>
      <c r="M35" s="264"/>
      <c r="N35" s="11"/>
    </row>
    <row r="36" spans="3:14" ht="18" customHeight="1">
      <c r="C36" s="26" t="s">
        <v>95</v>
      </c>
      <c r="D36" s="265"/>
      <c r="E36" s="266"/>
      <c r="F36" s="267"/>
      <c r="G36" s="26" t="s">
        <v>96</v>
      </c>
      <c r="H36" s="265"/>
      <c r="I36" s="266"/>
      <c r="J36" s="266"/>
      <c r="K36" s="266"/>
      <c r="L36" s="266"/>
      <c r="M36" s="267"/>
      <c r="N36" s="11"/>
    </row>
    <row r="37" spans="3:14" ht="18" customHeight="1">
      <c r="C37" s="27"/>
      <c r="D37" s="268"/>
      <c r="E37" s="269"/>
      <c r="F37" s="270"/>
      <c r="G37" s="27"/>
      <c r="H37" s="268"/>
      <c r="I37" s="269"/>
      <c r="J37" s="269"/>
      <c r="K37" s="269"/>
      <c r="L37" s="269"/>
      <c r="M37" s="270"/>
      <c r="N37" s="11"/>
    </row>
    <row r="38" spans="3:13" ht="13.5">
      <c r="C38" s="19"/>
      <c r="D38" s="19"/>
      <c r="E38" s="19"/>
      <c r="F38" s="19"/>
      <c r="G38" s="19"/>
      <c r="H38" s="19"/>
      <c r="I38" s="19"/>
      <c r="J38" s="19"/>
      <c r="K38" s="19"/>
      <c r="L38" s="19"/>
      <c r="M38" s="19"/>
    </row>
    <row r="39" spans="3:13" ht="13.5">
      <c r="C39" s="19"/>
      <c r="D39" s="19"/>
      <c r="E39" s="19"/>
      <c r="F39" s="19"/>
      <c r="G39" s="19"/>
      <c r="H39" s="19"/>
      <c r="I39" s="19"/>
      <c r="J39" s="19"/>
      <c r="K39" s="19"/>
      <c r="L39" s="19"/>
      <c r="M39" s="19"/>
    </row>
    <row r="40" spans="3:13" ht="13.5">
      <c r="C40" s="19"/>
      <c r="D40" s="19"/>
      <c r="E40" s="19"/>
      <c r="F40" s="19"/>
      <c r="G40" s="19"/>
      <c r="H40" s="19"/>
      <c r="I40" s="19"/>
      <c r="J40" s="19"/>
      <c r="K40" s="19"/>
      <c r="L40" s="19"/>
      <c r="M40" s="19"/>
    </row>
    <row r="41" spans="3:13" ht="19.5" customHeight="1">
      <c r="C41" s="19"/>
      <c r="D41" s="19"/>
      <c r="E41" s="19"/>
      <c r="F41" s="19"/>
      <c r="G41" s="19"/>
      <c r="H41" s="19"/>
      <c r="I41" s="19"/>
      <c r="J41" s="19"/>
      <c r="K41" s="19"/>
      <c r="L41" s="19"/>
      <c r="M41" s="19"/>
    </row>
    <row r="42" spans="3:13" ht="19.5" customHeight="1">
      <c r="C42" s="19"/>
      <c r="D42" s="19"/>
      <c r="E42" s="19"/>
      <c r="F42" s="19"/>
      <c r="G42" s="19"/>
      <c r="H42" s="19"/>
      <c r="I42" s="19"/>
      <c r="J42" s="19"/>
      <c r="K42" s="19"/>
      <c r="L42" s="19"/>
      <c r="M42" s="19"/>
    </row>
    <row r="43" spans="3:13" ht="13.5">
      <c r="C43" s="19"/>
      <c r="D43" s="19"/>
      <c r="E43" s="19"/>
      <c r="F43" s="19"/>
      <c r="G43" s="19"/>
      <c r="H43" s="19"/>
      <c r="I43" s="19"/>
      <c r="J43" s="19"/>
      <c r="K43" s="19"/>
      <c r="L43" s="19"/>
      <c r="M43" s="19"/>
    </row>
    <row r="44" spans="3:13" ht="13.5">
      <c r="C44" s="19"/>
      <c r="D44" s="19"/>
      <c r="E44" s="19"/>
      <c r="F44" s="19"/>
      <c r="G44" s="19"/>
      <c r="H44" s="19"/>
      <c r="I44" s="19"/>
      <c r="J44" s="19"/>
      <c r="K44" s="19"/>
      <c r="L44" s="19"/>
      <c r="M44" s="19"/>
    </row>
    <row r="45" spans="3:13" ht="13.5">
      <c r="C45" s="19"/>
      <c r="D45" s="19"/>
      <c r="E45" s="19"/>
      <c r="F45" s="19"/>
      <c r="G45" s="19"/>
      <c r="H45" s="19"/>
      <c r="I45" s="19"/>
      <c r="J45" s="19"/>
      <c r="K45" s="19"/>
      <c r="L45" s="19"/>
      <c r="M45" s="19"/>
    </row>
  </sheetData>
  <sheetProtection/>
  <mergeCells count="12">
    <mergeCell ref="B4:E4"/>
    <mergeCell ref="G8:K8"/>
    <mergeCell ref="H9:K9"/>
    <mergeCell ref="G10:L10"/>
    <mergeCell ref="D35:F37"/>
    <mergeCell ref="H35:M37"/>
    <mergeCell ref="G11:L11"/>
    <mergeCell ref="G12:L12"/>
    <mergeCell ref="D29:M30"/>
    <mergeCell ref="C31:C34"/>
    <mergeCell ref="D31:M32"/>
    <mergeCell ref="D33:M34"/>
  </mergeCells>
  <printOptions/>
  <pageMargins left="0.75" right="0.75" top="1" bottom="1" header="0.512" footer="0.51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O26"/>
  <sheetViews>
    <sheetView zoomScalePageLayoutView="0" workbookViewId="0" topLeftCell="A1">
      <selection activeCell="A1" sqref="A1"/>
    </sheetView>
  </sheetViews>
  <sheetFormatPr defaultColWidth="9.00390625" defaultRowHeight="13.5"/>
  <cols>
    <col min="1" max="1" width="10.625" style="147" customWidth="1"/>
    <col min="2" max="2" width="15.00390625" style="147" customWidth="1"/>
    <col min="3" max="3" width="6.875" style="147" customWidth="1"/>
    <col min="4" max="4" width="29.625" style="147" customWidth="1"/>
    <col min="5" max="5" width="31.375" style="147" customWidth="1"/>
    <col min="6" max="6" width="10.625" style="147" customWidth="1"/>
    <col min="7" max="8" width="6.875" style="147" customWidth="1"/>
    <col min="9" max="9" width="6.375" style="147" customWidth="1"/>
    <col min="10" max="10" width="14.00390625" style="147" customWidth="1"/>
    <col min="11" max="11" width="13.625" style="147" customWidth="1"/>
    <col min="12" max="12" width="12.875" style="147" customWidth="1"/>
    <col min="13" max="13" width="16.50390625" style="147" customWidth="1"/>
    <col min="14" max="14" width="17.00390625" style="147" customWidth="1"/>
    <col min="15" max="15" width="15.25390625" style="147" customWidth="1"/>
    <col min="16" max="16" width="17.125" style="147" customWidth="1"/>
    <col min="17" max="17" width="10.625" style="147" customWidth="1"/>
    <col min="18" max="18" width="9.00390625" style="147" customWidth="1"/>
    <col min="19" max="19" width="12.125" style="147" customWidth="1"/>
    <col min="20" max="20" width="9.00390625" style="147" customWidth="1"/>
    <col min="21" max="21" width="12.125" style="147" customWidth="1"/>
    <col min="22" max="22" width="9.00390625" style="147" customWidth="1"/>
    <col min="23" max="23" width="12.125" style="147" customWidth="1"/>
    <col min="24" max="24" width="9.00390625" style="147" customWidth="1"/>
    <col min="25" max="25" width="12.125" style="147" customWidth="1"/>
    <col min="26" max="26" width="9.00390625" style="147" customWidth="1"/>
    <col min="27" max="27" width="12.125" style="147" customWidth="1"/>
    <col min="28" max="28" width="9.00390625" style="147" customWidth="1"/>
    <col min="29" max="29" width="12.125" style="147" customWidth="1"/>
    <col min="30" max="30" width="9.00390625" style="147" customWidth="1"/>
    <col min="31" max="31" width="12.125" style="147" customWidth="1"/>
    <col min="32" max="32" width="9.00390625" style="147" customWidth="1"/>
    <col min="33" max="33" width="12.125" style="147" customWidth="1"/>
    <col min="34" max="34" width="9.00390625" style="147" customWidth="1"/>
    <col min="35" max="35" width="12.125" style="147" customWidth="1"/>
    <col min="36" max="36" width="10.00390625" style="147" customWidth="1"/>
    <col min="37" max="37" width="13.125" style="147" customWidth="1"/>
    <col min="38" max="38" width="9.00390625" style="1" customWidth="1"/>
    <col min="39" max="39" width="12.125" style="143" customWidth="1"/>
    <col min="40" max="40" width="15.50390625" style="143" customWidth="1"/>
    <col min="41" max="41" width="16.00390625" style="143" customWidth="1"/>
    <col min="42" max="43" width="10.625" style="143" customWidth="1"/>
    <col min="44" max="44" width="6.875" style="143" customWidth="1"/>
    <col min="45" max="45" width="6.375" style="143" customWidth="1"/>
    <col min="46" max="46" width="6.875" style="143" customWidth="1"/>
    <col min="47" max="47" width="8.00390625" style="143" customWidth="1"/>
    <col min="48" max="48" width="11.125" style="143" customWidth="1"/>
    <col min="49" max="49" width="9.00390625" style="1" customWidth="1"/>
    <col min="50" max="50" width="10.75390625" style="140" customWidth="1"/>
    <col min="51" max="51" width="9.00390625" style="140" customWidth="1"/>
    <col min="52" max="52" width="31.75390625" style="140" customWidth="1"/>
    <col min="53" max="54" width="17.25390625" style="140" customWidth="1"/>
    <col min="55" max="61" width="9.00390625" style="140" customWidth="1"/>
    <col min="62" max="62" width="9.00390625" style="1" customWidth="1"/>
    <col min="63" max="63" width="19.25390625" style="1" customWidth="1"/>
    <col min="64" max="64" width="2.50390625" style="1" bestFit="1" customWidth="1"/>
    <col min="65" max="65" width="3.50390625" style="1" bestFit="1" customWidth="1"/>
    <col min="66" max="66" width="2.50390625" style="1" bestFit="1" customWidth="1"/>
    <col min="67" max="67" width="5.25390625" style="1" bestFit="1" customWidth="1"/>
    <col min="68" max="16384" width="9.00390625" style="1" customWidth="1"/>
  </cols>
  <sheetData>
    <row r="1" spans="1:67" ht="15" customHeight="1">
      <c r="A1" s="144" t="s">
        <v>118</v>
      </c>
      <c r="B1" s="144" t="s">
        <v>119</v>
      </c>
      <c r="C1" s="144" t="s">
        <v>120</v>
      </c>
      <c r="D1" s="144" t="s">
        <v>121</v>
      </c>
      <c r="E1" s="144" t="s">
        <v>122</v>
      </c>
      <c r="F1" s="144" t="s">
        <v>123</v>
      </c>
      <c r="G1" s="144" t="s">
        <v>124</v>
      </c>
      <c r="H1" s="144" t="s">
        <v>125</v>
      </c>
      <c r="I1" s="144" t="s">
        <v>126</v>
      </c>
      <c r="J1" s="144" t="s">
        <v>127</v>
      </c>
      <c r="K1" s="144" t="s">
        <v>128</v>
      </c>
      <c r="L1" s="144" t="s">
        <v>129</v>
      </c>
      <c r="M1" s="144" t="s">
        <v>130</v>
      </c>
      <c r="N1" s="144" t="s">
        <v>131</v>
      </c>
      <c r="O1" s="144" t="s">
        <v>132</v>
      </c>
      <c r="P1" s="144" t="s">
        <v>133</v>
      </c>
      <c r="Q1" s="144" t="s">
        <v>134</v>
      </c>
      <c r="R1" s="144" t="s">
        <v>135</v>
      </c>
      <c r="S1" s="144" t="s">
        <v>136</v>
      </c>
      <c r="T1" s="144" t="s">
        <v>137</v>
      </c>
      <c r="U1" s="144" t="s">
        <v>138</v>
      </c>
      <c r="V1" s="144" t="s">
        <v>139</v>
      </c>
      <c r="W1" s="144" t="s">
        <v>140</v>
      </c>
      <c r="X1" s="144" t="s">
        <v>141</v>
      </c>
      <c r="Y1" s="144" t="s">
        <v>142</v>
      </c>
      <c r="Z1" s="144" t="s">
        <v>143</v>
      </c>
      <c r="AA1" s="144" t="s">
        <v>144</v>
      </c>
      <c r="AB1" s="144" t="s">
        <v>145</v>
      </c>
      <c r="AC1" s="144" t="s">
        <v>146</v>
      </c>
      <c r="AD1" s="144" t="s">
        <v>147</v>
      </c>
      <c r="AE1" s="144" t="s">
        <v>148</v>
      </c>
      <c r="AF1" s="144" t="s">
        <v>149</v>
      </c>
      <c r="AG1" s="144" t="s">
        <v>150</v>
      </c>
      <c r="AH1" s="144" t="s">
        <v>151</v>
      </c>
      <c r="AI1" s="144" t="s">
        <v>152</v>
      </c>
      <c r="AJ1" s="144" t="s">
        <v>153</v>
      </c>
      <c r="AK1" s="144" t="s">
        <v>154</v>
      </c>
      <c r="AM1" s="141" t="s">
        <v>157</v>
      </c>
      <c r="AN1" s="141" t="s">
        <v>158</v>
      </c>
      <c r="AO1" s="141" t="s">
        <v>159</v>
      </c>
      <c r="AP1" s="141" t="s">
        <v>160</v>
      </c>
      <c r="AQ1" s="141" t="s">
        <v>161</v>
      </c>
      <c r="AR1" s="141" t="s">
        <v>124</v>
      </c>
      <c r="AS1" s="141" t="s">
        <v>126</v>
      </c>
      <c r="AT1" s="141" t="s">
        <v>120</v>
      </c>
      <c r="AU1" s="141" t="s">
        <v>162</v>
      </c>
      <c r="AV1" s="141" t="s">
        <v>163</v>
      </c>
      <c r="AX1" s="139" t="s">
        <v>66</v>
      </c>
      <c r="AY1" s="139" t="s">
        <v>170</v>
      </c>
      <c r="AZ1" s="139" t="s">
        <v>171</v>
      </c>
      <c r="BA1" s="139" t="s">
        <v>172</v>
      </c>
      <c r="BB1" s="139" t="s">
        <v>173</v>
      </c>
      <c r="BC1" s="139" t="s">
        <v>102</v>
      </c>
      <c r="BD1" s="139" t="s">
        <v>58</v>
      </c>
      <c r="BE1" s="139" t="s">
        <v>174</v>
      </c>
      <c r="BF1" s="139" t="s">
        <v>176</v>
      </c>
      <c r="BG1" s="139" t="s">
        <v>175</v>
      </c>
      <c r="BH1" s="139" t="s">
        <v>177</v>
      </c>
      <c r="BI1" s="139" t="s">
        <v>178</v>
      </c>
      <c r="BK1" s="175" t="s">
        <v>569</v>
      </c>
      <c r="BL1" s="286" t="s">
        <v>87</v>
      </c>
      <c r="BM1" s="287"/>
      <c r="BN1" s="288"/>
      <c r="BO1" s="177" t="s">
        <v>65</v>
      </c>
    </row>
    <row r="2" spans="1:67" ht="13.5">
      <c r="A2" s="145">
        <v>1</v>
      </c>
      <c r="B2" s="145"/>
      <c r="C2" s="145">
        <f>IF('②個人種目申込'!B8="","",ASC(IF('②個人種目申込'!B8="男子",1,2)))</f>
      </c>
      <c r="D2" s="145">
        <f>IF('②個人種目申込'!C8="","",'②個人種目申込'!C8)</f>
      </c>
      <c r="E2" s="145">
        <f>ASC('②個人種目申込'!D8)</f>
      </c>
      <c r="F2" s="145">
        <f>IF('②個人種目申込'!E8="","",ASC('②個人種目申込'!E8+1988)&amp;ASC(IF(LEN('②個人種目申込'!F8)=1,"0"&amp;'②個人種目申込'!F8,'②個人種目申込'!F8))&amp;ASC(IF(LEN('②個人種目申込'!G8)=1,"0"&amp;'②個人種目申込'!G8,'②個人種目申込'!G8)))</f>
      </c>
      <c r="G2" s="145">
        <f>IF(C2="","",2)</f>
      </c>
      <c r="H2" s="145">
        <f>ASC('②個人種目申込'!H8)</f>
      </c>
      <c r="I2" s="145"/>
      <c r="J2" s="145" t="e">
        <f>ASC(②個人種目申込!#REF!)</f>
        <v>#REF!</v>
      </c>
      <c r="K2" s="145">
        <f>'②個人種目申込'!I8</f>
      </c>
      <c r="L2" s="146">
        <f>IF(K2="","",ASC(PHONETIC('①基本データ入力'!$D$12)))</f>
      </c>
      <c r="M2" s="146"/>
      <c r="N2" s="146"/>
      <c r="O2" s="146"/>
      <c r="P2" s="146"/>
      <c r="Q2" s="146"/>
      <c r="R2" s="145">
        <f>ASC(IF('②個人種目申込'!K8="自由形",10,IF('②個人種目申込'!K8="背泳ぎ",20,IF('②個人種目申込'!K8="平泳ぎ",30,IF('②個人種目申込'!K8="バタフライ",40,IF('②個人種目申込'!K8="個人メドレー",50,"")))))&amp;IF('②個人種目申込'!J8="50","050",'②個人種目申込'!J8))</f>
      </c>
      <c r="S2" s="145">
        <f>IF(R2="","",ASC(IF(LEN('②個人種目申込'!L8)=1,"0"&amp;'②個人種目申込'!L8,'②個人種目申込'!L8))&amp;ASC(IF(LEN('②個人種目申込'!M8)=1,"0"&amp;'②個人種目申込'!M8,'②個人種目申込'!M8))&amp;"."&amp;ASC(IF(LEN('②個人種目申込'!N8)=1,"0"&amp;'②個人種目申込'!N8,'②個人種目申込'!N8)))</f>
      </c>
      <c r="T2" s="145">
        <f>ASC(IF('②個人種目申込'!P8="自由形",10,IF('②個人種目申込'!P8="背泳ぎ",20,IF('②個人種目申込'!P8="平泳ぎ",30,IF('②個人種目申込'!P8="バタフライ",40,IF('②個人種目申込'!P8="個人メドレー",50,"")))))&amp;IF('②個人種目申込'!O8="50","050",'②個人種目申込'!O8))</f>
      </c>
      <c r="U2" s="145">
        <f>IF(T2="","",ASC(IF(LEN('②個人種目申込'!Q8)=1,"0"&amp;'②個人種目申込'!Q8,'②個人種目申込'!Q8))&amp;ASC(IF(LEN('②個人種目申込'!R8)=1,"0"&amp;'②個人種目申込'!R8,'②個人種目申込'!R8))&amp;"."&amp;ASC(IF(LEN('②個人種目申込'!S8)=1,"0"&amp;'②個人種目申込'!S8,'②個人種目申込'!S8)))</f>
      </c>
      <c r="V2" s="146" t="s">
        <v>156</v>
      </c>
      <c r="W2" s="146" t="s">
        <v>156</v>
      </c>
      <c r="X2" s="146" t="s">
        <v>156</v>
      </c>
      <c r="Y2" s="146" t="s">
        <v>156</v>
      </c>
      <c r="Z2" s="146" t="s">
        <v>156</v>
      </c>
      <c r="AA2" s="146" t="s">
        <v>156</v>
      </c>
      <c r="AB2" s="146" t="s">
        <v>156</v>
      </c>
      <c r="AC2" s="146" t="s">
        <v>156</v>
      </c>
      <c r="AD2" s="146" t="s">
        <v>156</v>
      </c>
      <c r="AE2" s="146" t="s">
        <v>156</v>
      </c>
      <c r="AF2" s="146" t="s">
        <v>156</v>
      </c>
      <c r="AG2" s="146" t="s">
        <v>156</v>
      </c>
      <c r="AH2" s="146" t="s">
        <v>156</v>
      </c>
      <c r="AI2" s="146" t="s">
        <v>156</v>
      </c>
      <c r="AJ2" s="146" t="s">
        <v>156</v>
      </c>
      <c r="AK2" s="146" t="s">
        <v>156</v>
      </c>
      <c r="AL2"/>
      <c r="AM2" s="142"/>
      <c r="AN2" s="142">
        <f>'③リレー申込'!B13</f>
      </c>
      <c r="AO2" s="142">
        <f>IF(AN2="","",ASC(PHONETIC('①基本データ入力'!$D$12)))</f>
      </c>
      <c r="AP2" s="142"/>
      <c r="AQ2" s="142"/>
      <c r="AR2" s="142"/>
      <c r="AS2" s="142"/>
      <c r="AT2" s="142">
        <f>IF(AN2="","",ASC(IF('③リレー申込'!D13="","",IF('③リレー申込'!D13="男子",1,2))))</f>
      </c>
      <c r="AU2" s="142">
        <f>IF(AN2="","",ASC(IF('③リレー申込'!C13="リレー",60,IF('③リレー申込'!C13="ﾒﾄﾞﾚｰﾘﾚｰ",70,""))&amp;'③リレー申込'!E13))</f>
      </c>
      <c r="AV2" s="142">
        <f>IF(AN2="","",ASC(IF(LEN('③リレー申込'!F13)=1,"0"&amp;'③リレー申込'!F13,'③リレー申込'!F13))&amp;ASC(IF(LEN('③リレー申込'!G13)=1,"0"&amp;'③リレー申込'!G13,'③リレー申込'!G13))&amp;"."&amp;ASC(IF(LEN('③リレー申込'!H13)=1,"0"&amp;'③リレー申込'!H13,'③リレー申込'!H13)))</f>
      </c>
      <c r="AX2" s="139" t="str">
        <f>'①基本データ入力'!D13</f>
        <v>御南</v>
      </c>
      <c r="AY2" s="139" t="str">
        <f>'①基本データ入力'!N11</f>
        <v>700-0951</v>
      </c>
      <c r="AZ2" s="139" t="str">
        <f>'①基本データ入力'!N12</f>
        <v>岡山市北区田中５８１</v>
      </c>
      <c r="BA2" s="139" t="str">
        <f>'①基本データ入力'!N13</f>
        <v>086-241-3357</v>
      </c>
      <c r="BB2" s="139"/>
      <c r="BC2" s="139">
        <f>'①基本データ入力'!D16</f>
        <v>0</v>
      </c>
      <c r="BD2" s="139">
        <f>'①基本データ入力'!D18</f>
        <v>0</v>
      </c>
      <c r="BE2" s="139">
        <f>'①基本データ入力'!D20</f>
        <v>0</v>
      </c>
      <c r="BF2" s="139">
        <f>'①基本データ入力'!L20</f>
        <v>0</v>
      </c>
      <c r="BG2" s="139">
        <f>'①基本データ入力'!D22</f>
        <v>0</v>
      </c>
      <c r="BH2" s="139">
        <f>'①基本データ入力'!L22</f>
        <v>0</v>
      </c>
      <c r="BI2" s="139">
        <f>'①基本データ入力'!Q20</f>
        <v>0</v>
      </c>
      <c r="BK2" s="175">
        <f>'①基本データ入力'!D20</f>
        <v>0</v>
      </c>
      <c r="BL2" s="178" t="s">
        <v>567</v>
      </c>
      <c r="BM2" s="176">
        <f>'①基本データ入力'!H20</f>
        <v>0</v>
      </c>
      <c r="BN2" s="179" t="s">
        <v>568</v>
      </c>
      <c r="BO2" s="177">
        <f>'①基本データ入力'!J20</f>
        <v>0</v>
      </c>
    </row>
    <row r="3" spans="1:67" ht="13.5">
      <c r="A3" s="145">
        <v>2</v>
      </c>
      <c r="B3" s="145"/>
      <c r="C3" s="145">
        <f>IF('②個人種目申込'!B9="","",ASC(IF('②個人種目申込'!B9="男子",1,2)))</f>
      </c>
      <c r="D3" s="145">
        <f>IF('②個人種目申込'!C9="","",'②個人種目申込'!C9)</f>
      </c>
      <c r="E3" s="145">
        <f>ASC('②個人種目申込'!D9)</f>
      </c>
      <c r="F3" s="145">
        <f>IF('②個人種目申込'!E9="","",ASC('②個人種目申込'!E9+1988)&amp;ASC(IF(LEN('②個人種目申込'!F9)=1,"0"&amp;'②個人種目申込'!F9,'②個人種目申込'!F9))&amp;ASC(IF(LEN('②個人種目申込'!G9)=1,"0"&amp;'②個人種目申込'!G9,'②個人種目申込'!G9)))</f>
      </c>
      <c r="G3" s="145">
        <f aca="true" t="shared" si="0" ref="G3:G26">IF(C3="","",2)</f>
      </c>
      <c r="H3" s="145">
        <f>ASC('②個人種目申込'!H9)</f>
      </c>
      <c r="I3" s="145"/>
      <c r="J3" s="145" t="e">
        <f>ASC(②個人種目申込!#REF!)</f>
        <v>#REF!</v>
      </c>
      <c r="K3" s="145">
        <f>'②個人種目申込'!I9</f>
      </c>
      <c r="L3" s="146">
        <f>IF(K3="","",ASC(PHONETIC('①基本データ入力'!$D$12)))</f>
      </c>
      <c r="M3" s="146"/>
      <c r="N3" s="146"/>
      <c r="O3" s="146"/>
      <c r="P3" s="146"/>
      <c r="Q3" s="146"/>
      <c r="R3" s="145">
        <f>ASC(IF('②個人種目申込'!K9="自由形",10,IF('②個人種目申込'!K9="背泳ぎ",20,IF('②個人種目申込'!K9="平泳ぎ",30,IF('②個人種目申込'!K9="バタフライ",40,IF('②個人種目申込'!K9="個人メドレー",50,"")))))&amp;IF('②個人種目申込'!J9="50","050",'②個人種目申込'!J9))</f>
      </c>
      <c r="S3" s="145">
        <f>IF(R3="","",ASC(IF(LEN('②個人種目申込'!L9)=1,"0"&amp;'②個人種目申込'!L9,'②個人種目申込'!L9))&amp;ASC(IF(LEN('②個人種目申込'!M9)=1,"0"&amp;'②個人種目申込'!M9,'②個人種目申込'!M9))&amp;"."&amp;ASC(IF(LEN('②個人種目申込'!N9)=1,"0"&amp;'②個人種目申込'!N9,'②個人種目申込'!N9)))</f>
      </c>
      <c r="T3" s="145">
        <f>ASC(IF('②個人種目申込'!P9="自由形",10,IF('②個人種目申込'!P9="背泳ぎ",20,IF('②個人種目申込'!P9="平泳ぎ",30,IF('②個人種目申込'!P9="バタフライ",40,IF('②個人種目申込'!P9="個人メドレー",50,"")))))&amp;IF('②個人種目申込'!O9="50","050",'②個人種目申込'!O9))</f>
      </c>
      <c r="U3" s="145">
        <f>IF(T3="","",ASC(IF(LEN('②個人種目申込'!Q9)=1,"0"&amp;'②個人種目申込'!Q9,'②個人種目申込'!Q9))&amp;ASC(IF(LEN('②個人種目申込'!R9)=1,"0"&amp;'②個人種目申込'!R9,'②個人種目申込'!R9))&amp;"."&amp;ASC(IF(LEN('②個人種目申込'!S9)=1,"0"&amp;'②個人種目申込'!S9,'②個人種目申込'!S9)))</f>
      </c>
      <c r="V3" s="146" t="s">
        <v>156</v>
      </c>
      <c r="W3" s="146" t="s">
        <v>156</v>
      </c>
      <c r="X3" s="146" t="s">
        <v>156</v>
      </c>
      <c r="Y3" s="146" t="s">
        <v>156</v>
      </c>
      <c r="Z3" s="146" t="s">
        <v>156</v>
      </c>
      <c r="AA3" s="146" t="s">
        <v>156</v>
      </c>
      <c r="AB3" s="146" t="s">
        <v>156</v>
      </c>
      <c r="AC3" s="146" t="s">
        <v>156</v>
      </c>
      <c r="AD3" s="146" t="s">
        <v>156</v>
      </c>
      <c r="AE3" s="146" t="s">
        <v>156</v>
      </c>
      <c r="AF3" s="146" t="s">
        <v>156</v>
      </c>
      <c r="AG3" s="146" t="s">
        <v>156</v>
      </c>
      <c r="AH3" s="146" t="s">
        <v>156</v>
      </c>
      <c r="AI3" s="146" t="s">
        <v>156</v>
      </c>
      <c r="AJ3" s="146" t="s">
        <v>156</v>
      </c>
      <c r="AK3" s="146" t="s">
        <v>156</v>
      </c>
      <c r="AM3" s="142"/>
      <c r="AN3" s="142">
        <f>'③リレー申込'!B14</f>
      </c>
      <c r="AO3" s="142">
        <f>IF(AN3="","",ASC(PHONETIC('①基本データ入力'!$D$12)))</f>
      </c>
      <c r="AP3" s="142"/>
      <c r="AQ3" s="142"/>
      <c r="AR3" s="142"/>
      <c r="AS3" s="142"/>
      <c r="AT3" s="142">
        <f>IF(AN3="","",ASC(IF('③リレー申込'!D14="","",IF('③リレー申込'!D14="男子",1,2))))</f>
      </c>
      <c r="AU3" s="142">
        <f>IF(AN3="","",ASC(IF('③リレー申込'!C14="リレー",60,IF('③リレー申込'!C14="ﾒﾄﾞﾚｰﾘﾚｰ",70,""))&amp;'③リレー申込'!E14))</f>
      </c>
      <c r="AV3" s="142">
        <f>IF(AN3="","",ASC(IF(LEN('③リレー申込'!F14)=1,"0"&amp;'③リレー申込'!F14,'③リレー申込'!F14))&amp;ASC(IF(LEN('③リレー申込'!G14)=1,"0"&amp;'③リレー申込'!G14,'③リレー申込'!G14))&amp;"."&amp;ASC(IF(LEN('③リレー申込'!H14)=1,"0"&amp;'③リレー申込'!H14,'③リレー申込'!H14)))</f>
      </c>
      <c r="BK3" s="175">
        <f>'①基本データ入力'!D22</f>
        <v>0</v>
      </c>
      <c r="BL3" s="178" t="s">
        <v>567</v>
      </c>
      <c r="BM3" s="176">
        <f>'①基本データ入力'!H22</f>
        <v>0</v>
      </c>
      <c r="BN3" s="179" t="s">
        <v>568</v>
      </c>
      <c r="BO3" s="177">
        <f>'①基本データ入力'!J22</f>
        <v>0</v>
      </c>
    </row>
    <row r="4" spans="1:48" ht="13.5">
      <c r="A4" s="145">
        <v>3</v>
      </c>
      <c r="B4" s="145"/>
      <c r="C4" s="145">
        <f>IF('②個人種目申込'!B10="","",ASC(IF('②個人種目申込'!B10="男子",1,2)))</f>
      </c>
      <c r="D4" s="145">
        <f>IF('②個人種目申込'!C10="","",'②個人種目申込'!C10)</f>
      </c>
      <c r="E4" s="145">
        <f>ASC('②個人種目申込'!D10)</f>
      </c>
      <c r="F4" s="145">
        <f>IF('②個人種目申込'!E10="","",ASC('②個人種目申込'!E10+1988)&amp;ASC(IF(LEN('②個人種目申込'!F10)=1,"0"&amp;'②個人種目申込'!F10,'②個人種目申込'!F10))&amp;ASC(IF(LEN('②個人種目申込'!G10)=1,"0"&amp;'②個人種目申込'!G10,'②個人種目申込'!G10)))</f>
      </c>
      <c r="G4" s="145">
        <f t="shared" si="0"/>
      </c>
      <c r="H4" s="145">
        <f>ASC('②個人種目申込'!H10)</f>
      </c>
      <c r="I4" s="145"/>
      <c r="J4" s="145" t="e">
        <f>ASC(②個人種目申込!#REF!)</f>
        <v>#REF!</v>
      </c>
      <c r="K4" s="145">
        <f>'②個人種目申込'!I10</f>
      </c>
      <c r="L4" s="146">
        <f>IF(K4="","",ASC(PHONETIC('①基本データ入力'!$D$12)))</f>
      </c>
      <c r="M4" s="146"/>
      <c r="N4" s="146"/>
      <c r="O4" s="146"/>
      <c r="P4" s="146"/>
      <c r="Q4" s="146"/>
      <c r="R4" s="145">
        <f>ASC(IF('②個人種目申込'!K10="自由形",10,IF('②個人種目申込'!K10="背泳ぎ",20,IF('②個人種目申込'!K10="平泳ぎ",30,IF('②個人種目申込'!K10="バタフライ",40,IF('②個人種目申込'!K10="個人メドレー",50,"")))))&amp;IF('②個人種目申込'!J10="50","050",'②個人種目申込'!J10))</f>
      </c>
      <c r="S4" s="145">
        <f>IF(R4="","",ASC(IF(LEN('②個人種目申込'!L10)=1,"0"&amp;'②個人種目申込'!L10,'②個人種目申込'!L10))&amp;ASC(IF(LEN('②個人種目申込'!M10)=1,"0"&amp;'②個人種目申込'!M10,'②個人種目申込'!M10))&amp;"."&amp;ASC(IF(LEN('②個人種目申込'!N10)=1,"0"&amp;'②個人種目申込'!N10,'②個人種目申込'!N10)))</f>
      </c>
      <c r="T4" s="145">
        <f>ASC(IF('②個人種目申込'!P10="自由形",10,IF('②個人種目申込'!P10="背泳ぎ",20,IF('②個人種目申込'!P10="平泳ぎ",30,IF('②個人種目申込'!P10="バタフライ",40,IF('②個人種目申込'!P10="個人メドレー",50,"")))))&amp;IF('②個人種目申込'!O10="50","050",'②個人種目申込'!O10))</f>
      </c>
      <c r="U4" s="145">
        <f>IF(T4="","",ASC(IF(LEN('②個人種目申込'!Q10)=1,"0"&amp;'②個人種目申込'!Q10,'②個人種目申込'!Q10))&amp;ASC(IF(LEN('②個人種目申込'!R10)=1,"0"&amp;'②個人種目申込'!R10,'②個人種目申込'!R10))&amp;"."&amp;ASC(IF(LEN('②個人種目申込'!S10)=1,"0"&amp;'②個人種目申込'!S10,'②個人種目申込'!S10)))</f>
      </c>
      <c r="V4" s="146" t="s">
        <v>156</v>
      </c>
      <c r="W4" s="146" t="s">
        <v>156</v>
      </c>
      <c r="X4" s="146" t="s">
        <v>156</v>
      </c>
      <c r="Y4" s="146" t="s">
        <v>156</v>
      </c>
      <c r="Z4" s="146" t="s">
        <v>156</v>
      </c>
      <c r="AA4" s="146" t="s">
        <v>156</v>
      </c>
      <c r="AB4" s="146" t="s">
        <v>156</v>
      </c>
      <c r="AC4" s="146" t="s">
        <v>156</v>
      </c>
      <c r="AD4" s="146" t="s">
        <v>156</v>
      </c>
      <c r="AE4" s="146" t="s">
        <v>156</v>
      </c>
      <c r="AF4" s="146" t="s">
        <v>156</v>
      </c>
      <c r="AG4" s="146" t="s">
        <v>156</v>
      </c>
      <c r="AH4" s="146" t="s">
        <v>156</v>
      </c>
      <c r="AI4" s="146" t="s">
        <v>156</v>
      </c>
      <c r="AJ4" s="146" t="s">
        <v>156</v>
      </c>
      <c r="AK4" s="146" t="s">
        <v>156</v>
      </c>
      <c r="AM4" s="142"/>
      <c r="AN4" s="142">
        <f>'③リレー申込'!B15</f>
      </c>
      <c r="AO4" s="142">
        <f>IF(AN4="","",ASC(PHONETIC('①基本データ入力'!$D$12)))</f>
      </c>
      <c r="AP4" s="142"/>
      <c r="AQ4" s="142"/>
      <c r="AR4" s="142"/>
      <c r="AS4" s="142"/>
      <c r="AT4" s="142">
        <f>IF(AN4="","",ASC(IF('③リレー申込'!D15="","",IF('③リレー申込'!D15="男子",1,2))))</f>
      </c>
      <c r="AU4" s="142">
        <f>IF(AN4="","",ASC(IF('③リレー申込'!C15="リレー",60,IF('③リレー申込'!C15="ﾒﾄﾞﾚｰﾘﾚｰ",70,""))&amp;'③リレー申込'!E15))</f>
      </c>
      <c r="AV4" s="142">
        <f>IF(AN4="","",ASC(IF(LEN('③リレー申込'!F15)=1,"0"&amp;'③リレー申込'!F15,'③リレー申込'!F15))&amp;ASC(IF(LEN('③リレー申込'!G15)=1,"0"&amp;'③リレー申込'!G15,'③リレー申込'!G15))&amp;"."&amp;ASC(IF(LEN('③リレー申込'!H15)=1,"0"&amp;'③リレー申込'!H15,'③リレー申込'!H15)))</f>
      </c>
    </row>
    <row r="5" spans="1:48" ht="13.5">
      <c r="A5" s="145">
        <v>4</v>
      </c>
      <c r="B5" s="145"/>
      <c r="C5" s="145">
        <f>IF('②個人種目申込'!B11="","",ASC(IF('②個人種目申込'!B11="男子",1,2)))</f>
      </c>
      <c r="D5" s="145">
        <f>IF('②個人種目申込'!C11="","",'②個人種目申込'!C11)</f>
      </c>
      <c r="E5" s="145">
        <f>ASC('②個人種目申込'!D11)</f>
      </c>
      <c r="F5" s="145">
        <f>IF('②個人種目申込'!E11="","",ASC('②個人種目申込'!E11+1988)&amp;ASC(IF(LEN('②個人種目申込'!F11)=1,"0"&amp;'②個人種目申込'!F11,'②個人種目申込'!F11))&amp;ASC(IF(LEN('②個人種目申込'!G11)=1,"0"&amp;'②個人種目申込'!G11,'②個人種目申込'!G11)))</f>
      </c>
      <c r="G5" s="145">
        <f t="shared" si="0"/>
      </c>
      <c r="H5" s="145">
        <f>ASC('②個人種目申込'!H11)</f>
      </c>
      <c r="I5" s="145"/>
      <c r="J5" s="145" t="e">
        <f>ASC(②個人種目申込!#REF!)</f>
        <v>#REF!</v>
      </c>
      <c r="K5" s="145">
        <f>'②個人種目申込'!I11</f>
      </c>
      <c r="L5" s="146">
        <f>IF(K5="","",ASC(PHONETIC('①基本データ入力'!$D$12)))</f>
      </c>
      <c r="M5" s="146"/>
      <c r="N5" s="146"/>
      <c r="O5" s="146"/>
      <c r="P5" s="146"/>
      <c r="Q5" s="146"/>
      <c r="R5" s="145">
        <f>ASC(IF('②個人種目申込'!K11="自由形",10,IF('②個人種目申込'!K11="背泳ぎ",20,IF('②個人種目申込'!K11="平泳ぎ",30,IF('②個人種目申込'!K11="バタフライ",40,IF('②個人種目申込'!K11="個人メドレー",50,"")))))&amp;IF('②個人種目申込'!J11="50","050",'②個人種目申込'!J11))</f>
      </c>
      <c r="S5" s="145">
        <f>IF(R5="","",ASC(IF(LEN('②個人種目申込'!L11)=1,"0"&amp;'②個人種目申込'!L11,'②個人種目申込'!L11))&amp;ASC(IF(LEN('②個人種目申込'!M11)=1,"0"&amp;'②個人種目申込'!M11,'②個人種目申込'!M11))&amp;"."&amp;ASC(IF(LEN('②個人種目申込'!N11)=1,"0"&amp;'②個人種目申込'!N11,'②個人種目申込'!N11)))</f>
      </c>
      <c r="T5" s="145">
        <f>ASC(IF('②個人種目申込'!P11="自由形",10,IF('②個人種目申込'!P11="背泳ぎ",20,IF('②個人種目申込'!P11="平泳ぎ",30,IF('②個人種目申込'!P11="バタフライ",40,IF('②個人種目申込'!P11="個人メドレー",50,"")))))&amp;IF('②個人種目申込'!O11="50","050",'②個人種目申込'!O11))</f>
      </c>
      <c r="U5" s="145">
        <f>IF(T5="","",ASC(IF(LEN('②個人種目申込'!Q11)=1,"0"&amp;'②個人種目申込'!Q11,'②個人種目申込'!Q11))&amp;ASC(IF(LEN('②個人種目申込'!R11)=1,"0"&amp;'②個人種目申込'!R11,'②個人種目申込'!R11))&amp;"."&amp;ASC(IF(LEN('②個人種目申込'!S11)=1,"0"&amp;'②個人種目申込'!S11,'②個人種目申込'!S11)))</f>
      </c>
      <c r="V5" s="146" t="s">
        <v>156</v>
      </c>
      <c r="W5" s="146" t="s">
        <v>156</v>
      </c>
      <c r="X5" s="146" t="s">
        <v>156</v>
      </c>
      <c r="Y5" s="146" t="s">
        <v>156</v>
      </c>
      <c r="Z5" s="146" t="s">
        <v>156</v>
      </c>
      <c r="AA5" s="146" t="s">
        <v>156</v>
      </c>
      <c r="AB5" s="146" t="s">
        <v>156</v>
      </c>
      <c r="AC5" s="146" t="s">
        <v>156</v>
      </c>
      <c r="AD5" s="146" t="s">
        <v>156</v>
      </c>
      <c r="AE5" s="146" t="s">
        <v>156</v>
      </c>
      <c r="AF5" s="146" t="s">
        <v>156</v>
      </c>
      <c r="AG5" s="146" t="s">
        <v>156</v>
      </c>
      <c r="AH5" s="146" t="s">
        <v>156</v>
      </c>
      <c r="AI5" s="146" t="s">
        <v>156</v>
      </c>
      <c r="AJ5" s="146" t="s">
        <v>156</v>
      </c>
      <c r="AK5" s="146" t="s">
        <v>156</v>
      </c>
      <c r="AM5" s="142"/>
      <c r="AN5" s="142">
        <f>'③リレー申込'!B16</f>
      </c>
      <c r="AO5" s="142">
        <f>IF(AN5="","",ASC(PHONETIC('①基本データ入力'!$D$12)))</f>
      </c>
      <c r="AP5" s="142"/>
      <c r="AQ5" s="142"/>
      <c r="AR5" s="142"/>
      <c r="AS5" s="142"/>
      <c r="AT5" s="142">
        <f>IF(AN5="","",ASC(IF('③リレー申込'!D16="","",IF('③リレー申込'!D16="男子",1,2))))</f>
      </c>
      <c r="AU5" s="142">
        <f>IF(AN5="","",ASC(IF('③リレー申込'!C16="リレー",60,IF('③リレー申込'!C16="ﾒﾄﾞﾚｰﾘﾚｰ",70,""))&amp;'③リレー申込'!E16))</f>
      </c>
      <c r="AV5" s="142">
        <f>IF(AN5="","",ASC(IF(LEN('③リレー申込'!F16)=1,"0"&amp;'③リレー申込'!F16,'③リレー申込'!F16))&amp;ASC(IF(LEN('③リレー申込'!G16)=1,"0"&amp;'③リレー申込'!G16,'③リレー申込'!G16))&amp;"."&amp;ASC(IF(LEN('③リレー申込'!H16)=1,"0"&amp;'③リレー申込'!H16,'③リレー申込'!H16)))</f>
      </c>
    </row>
    <row r="6" spans="1:48" ht="13.5">
      <c r="A6" s="145">
        <v>5</v>
      </c>
      <c r="B6" s="145"/>
      <c r="C6" s="145">
        <f>IF('②個人種目申込'!B12="","",ASC(IF('②個人種目申込'!B12="男子",1,2)))</f>
      </c>
      <c r="D6" s="145">
        <f>IF('②個人種目申込'!C12="","",'②個人種目申込'!C12)</f>
      </c>
      <c r="E6" s="145">
        <f>ASC('②個人種目申込'!D12)</f>
      </c>
      <c r="F6" s="145">
        <f>IF('②個人種目申込'!E12="","",ASC('②個人種目申込'!E12+1988)&amp;ASC(IF(LEN('②個人種目申込'!F12)=1,"0"&amp;'②個人種目申込'!F12,'②個人種目申込'!F12))&amp;ASC(IF(LEN('②個人種目申込'!G12)=1,"0"&amp;'②個人種目申込'!G12,'②個人種目申込'!G12)))</f>
      </c>
      <c r="G6" s="145">
        <f t="shared" si="0"/>
      </c>
      <c r="H6" s="145">
        <f>ASC('②個人種目申込'!H12)</f>
      </c>
      <c r="I6" s="145"/>
      <c r="J6" s="145" t="e">
        <f>ASC(②個人種目申込!#REF!)</f>
        <v>#REF!</v>
      </c>
      <c r="K6" s="145">
        <f>'②個人種目申込'!I12</f>
      </c>
      <c r="L6" s="146">
        <f>IF(K6="","",ASC(PHONETIC('①基本データ入力'!$D$12)))</f>
      </c>
      <c r="M6" s="146"/>
      <c r="N6" s="146"/>
      <c r="O6" s="146"/>
      <c r="P6" s="146"/>
      <c r="Q6" s="146"/>
      <c r="R6" s="145">
        <f>ASC(IF('②個人種目申込'!K12="自由形",10,IF('②個人種目申込'!K12="背泳ぎ",20,IF('②個人種目申込'!K12="平泳ぎ",30,IF('②個人種目申込'!K12="バタフライ",40,IF('②個人種目申込'!K12="個人メドレー",50,"")))))&amp;IF('②個人種目申込'!J12="50","050",'②個人種目申込'!J12))</f>
      </c>
      <c r="S6" s="145">
        <f>IF(R6="","",ASC(IF(LEN('②個人種目申込'!L12)=1,"0"&amp;'②個人種目申込'!L12,'②個人種目申込'!L12))&amp;ASC(IF(LEN('②個人種目申込'!M12)=1,"0"&amp;'②個人種目申込'!M12,'②個人種目申込'!M12))&amp;"."&amp;ASC(IF(LEN('②個人種目申込'!N12)=1,"0"&amp;'②個人種目申込'!N12,'②個人種目申込'!N12)))</f>
      </c>
      <c r="T6" s="145">
        <f>ASC(IF('②個人種目申込'!P12="自由形",10,IF('②個人種目申込'!P12="背泳ぎ",20,IF('②個人種目申込'!P12="平泳ぎ",30,IF('②個人種目申込'!P12="バタフライ",40,IF('②個人種目申込'!P12="個人メドレー",50,"")))))&amp;IF('②個人種目申込'!O12="50","050",'②個人種目申込'!O12))</f>
      </c>
      <c r="U6" s="145">
        <f>IF(T6="","",ASC(IF(LEN('②個人種目申込'!Q12)=1,"0"&amp;'②個人種目申込'!Q12,'②個人種目申込'!Q12))&amp;ASC(IF(LEN('②個人種目申込'!R12)=1,"0"&amp;'②個人種目申込'!R12,'②個人種目申込'!R12))&amp;"."&amp;ASC(IF(LEN('②個人種目申込'!S12)=1,"0"&amp;'②個人種目申込'!S12,'②個人種目申込'!S12)))</f>
      </c>
      <c r="V6" s="146" t="s">
        <v>156</v>
      </c>
      <c r="W6" s="146" t="s">
        <v>156</v>
      </c>
      <c r="X6" s="146" t="s">
        <v>156</v>
      </c>
      <c r="Y6" s="146" t="s">
        <v>156</v>
      </c>
      <c r="Z6" s="146" t="s">
        <v>156</v>
      </c>
      <c r="AA6" s="146" t="s">
        <v>156</v>
      </c>
      <c r="AB6" s="146" t="s">
        <v>156</v>
      </c>
      <c r="AC6" s="146" t="s">
        <v>156</v>
      </c>
      <c r="AD6" s="146" t="s">
        <v>156</v>
      </c>
      <c r="AE6" s="146" t="s">
        <v>156</v>
      </c>
      <c r="AF6" s="146" t="s">
        <v>156</v>
      </c>
      <c r="AG6" s="146" t="s">
        <v>156</v>
      </c>
      <c r="AH6" s="146" t="s">
        <v>156</v>
      </c>
      <c r="AI6" s="146" t="s">
        <v>156</v>
      </c>
      <c r="AJ6" s="146" t="s">
        <v>156</v>
      </c>
      <c r="AK6" s="146" t="s">
        <v>156</v>
      </c>
      <c r="AM6" s="142"/>
      <c r="AN6" s="142">
        <f>'③リレー申込'!B17</f>
      </c>
      <c r="AO6" s="142">
        <f>IF(AN6="","",ASC(PHONETIC('①基本データ入力'!$D$12)))</f>
      </c>
      <c r="AP6" s="142"/>
      <c r="AQ6" s="142"/>
      <c r="AR6" s="142"/>
      <c r="AS6" s="142"/>
      <c r="AT6" s="142">
        <f>IF(AN6="","",ASC(IF('③リレー申込'!D17="","",IF('③リレー申込'!D17="男子",1,2))))</f>
      </c>
      <c r="AU6" s="142">
        <f>IF(AN6="","",ASC(IF('③リレー申込'!C17="リレー",60,IF('③リレー申込'!C17="ﾒﾄﾞﾚｰﾘﾚｰ",70,""))&amp;'③リレー申込'!E17))</f>
      </c>
      <c r="AV6" s="142">
        <f>IF(AN6="","",ASC(IF(LEN('③リレー申込'!F17)=1,"0"&amp;'③リレー申込'!F17,'③リレー申込'!F17))&amp;ASC(IF(LEN('③リレー申込'!G17)=1,"0"&amp;'③リレー申込'!G17,'③リレー申込'!G17))&amp;"."&amp;ASC(IF(LEN('③リレー申込'!H17)=1,"0"&amp;'③リレー申込'!H17,'③リレー申込'!H17)))</f>
      </c>
    </row>
    <row r="7" spans="1:48" ht="13.5">
      <c r="A7" s="145">
        <v>6</v>
      </c>
      <c r="B7" s="145"/>
      <c r="C7" s="145">
        <f>IF('②個人種目申込'!B13="","",ASC(IF('②個人種目申込'!B13="男子",1,2)))</f>
      </c>
      <c r="D7" s="145">
        <f>IF('②個人種目申込'!C13="","",'②個人種目申込'!C13)</f>
      </c>
      <c r="E7" s="145">
        <f>ASC('②個人種目申込'!D13)</f>
      </c>
      <c r="F7" s="145">
        <f>IF('②個人種目申込'!E13="","",ASC('②個人種目申込'!E13+1988)&amp;ASC(IF(LEN('②個人種目申込'!F13)=1,"0"&amp;'②個人種目申込'!F13,'②個人種目申込'!F13))&amp;ASC(IF(LEN('②個人種目申込'!G13)=1,"0"&amp;'②個人種目申込'!G13,'②個人種目申込'!G13)))</f>
      </c>
      <c r="G7" s="145">
        <f t="shared" si="0"/>
      </c>
      <c r="H7" s="145">
        <f>ASC('②個人種目申込'!H13)</f>
      </c>
      <c r="I7" s="145"/>
      <c r="J7" s="145" t="e">
        <f>ASC(②個人種目申込!#REF!)</f>
        <v>#REF!</v>
      </c>
      <c r="K7" s="145">
        <f>'②個人種目申込'!I13</f>
      </c>
      <c r="L7" s="146">
        <f>IF(K7="","",ASC(PHONETIC('①基本データ入力'!$D$12)))</f>
      </c>
      <c r="M7" s="146"/>
      <c r="N7" s="146"/>
      <c r="O7" s="146"/>
      <c r="P7" s="146"/>
      <c r="Q7" s="146"/>
      <c r="R7" s="145">
        <f>ASC(IF('②個人種目申込'!K13="自由形",10,IF('②個人種目申込'!K13="背泳ぎ",20,IF('②個人種目申込'!K13="平泳ぎ",30,IF('②個人種目申込'!K13="バタフライ",40,IF('②個人種目申込'!K13="個人メドレー",50,"")))))&amp;IF('②個人種目申込'!J13="50","050",'②個人種目申込'!J13))</f>
      </c>
      <c r="S7" s="145">
        <f>IF(R7="","",ASC(IF(LEN('②個人種目申込'!L13)=1,"0"&amp;'②個人種目申込'!L13,'②個人種目申込'!L13))&amp;ASC(IF(LEN('②個人種目申込'!M13)=1,"0"&amp;'②個人種目申込'!M13,'②個人種目申込'!M13))&amp;"."&amp;ASC(IF(LEN('②個人種目申込'!N13)=1,"0"&amp;'②個人種目申込'!N13,'②個人種目申込'!N13)))</f>
      </c>
      <c r="T7" s="145">
        <f>ASC(IF('②個人種目申込'!P13="自由形",10,IF('②個人種目申込'!P13="背泳ぎ",20,IF('②個人種目申込'!P13="平泳ぎ",30,IF('②個人種目申込'!P13="バタフライ",40,IF('②個人種目申込'!P13="個人メドレー",50,"")))))&amp;IF('②個人種目申込'!O13="50","050",'②個人種目申込'!O13))</f>
      </c>
      <c r="U7" s="145">
        <f>IF(T7="","",ASC(IF(LEN('②個人種目申込'!Q13)=1,"0"&amp;'②個人種目申込'!Q13,'②個人種目申込'!Q13))&amp;ASC(IF(LEN('②個人種目申込'!R13)=1,"0"&amp;'②個人種目申込'!R13,'②個人種目申込'!R13))&amp;"."&amp;ASC(IF(LEN('②個人種目申込'!S13)=1,"0"&amp;'②個人種目申込'!S13,'②個人種目申込'!S13)))</f>
      </c>
      <c r="V7" s="146" t="s">
        <v>156</v>
      </c>
      <c r="W7" s="146" t="s">
        <v>156</v>
      </c>
      <c r="X7" s="146" t="s">
        <v>156</v>
      </c>
      <c r="Y7" s="146" t="s">
        <v>156</v>
      </c>
      <c r="Z7" s="146" t="s">
        <v>156</v>
      </c>
      <c r="AA7" s="146" t="s">
        <v>156</v>
      </c>
      <c r="AB7" s="146" t="s">
        <v>156</v>
      </c>
      <c r="AC7" s="146" t="s">
        <v>156</v>
      </c>
      <c r="AD7" s="146" t="s">
        <v>156</v>
      </c>
      <c r="AE7" s="146" t="s">
        <v>156</v>
      </c>
      <c r="AF7" s="146" t="s">
        <v>156</v>
      </c>
      <c r="AG7" s="146" t="s">
        <v>156</v>
      </c>
      <c r="AH7" s="146" t="s">
        <v>156</v>
      </c>
      <c r="AI7" s="146" t="s">
        <v>156</v>
      </c>
      <c r="AJ7" s="146" t="s">
        <v>156</v>
      </c>
      <c r="AK7" s="146" t="s">
        <v>156</v>
      </c>
      <c r="AM7" s="142"/>
      <c r="AN7" s="142">
        <f>'③リレー申込'!B18</f>
      </c>
      <c r="AO7" s="142">
        <f>IF(AN7="","",ASC(PHONETIC('①基本データ入力'!$D$12)))</f>
      </c>
      <c r="AP7" s="142"/>
      <c r="AQ7" s="142"/>
      <c r="AR7" s="142"/>
      <c r="AS7" s="142"/>
      <c r="AT7" s="142">
        <f>IF(AN7="","",ASC(IF('③リレー申込'!D18="","",IF('③リレー申込'!D18="男子",1,2))))</f>
      </c>
      <c r="AU7" s="142">
        <f>IF(AN7="","",ASC(IF('③リレー申込'!C18="リレー",60,IF('③リレー申込'!C18="ﾒﾄﾞﾚｰﾘﾚｰ",70,""))&amp;'③リレー申込'!E18))</f>
      </c>
      <c r="AV7" s="142">
        <f>IF(AN7="","",ASC(IF(LEN('③リレー申込'!F18)=1,"0"&amp;'③リレー申込'!F18,'③リレー申込'!F18))&amp;ASC(IF(LEN('③リレー申込'!G18)=1,"0"&amp;'③リレー申込'!G18,'③リレー申込'!G18))&amp;"."&amp;ASC(IF(LEN('③リレー申込'!H18)=1,"0"&amp;'③リレー申込'!H18,'③リレー申込'!H18)))</f>
      </c>
    </row>
    <row r="8" spans="1:48" ht="13.5">
      <c r="A8" s="145">
        <v>7</v>
      </c>
      <c r="B8" s="145"/>
      <c r="C8" s="145">
        <f>IF('②個人種目申込'!B14="","",ASC(IF('②個人種目申込'!B14="男子",1,2)))</f>
      </c>
      <c r="D8" s="145">
        <f>IF('②個人種目申込'!C14="","",'②個人種目申込'!C14)</f>
      </c>
      <c r="E8" s="145">
        <f>ASC('②個人種目申込'!D14)</f>
      </c>
      <c r="F8" s="145">
        <f>IF('②個人種目申込'!E14="","",ASC('②個人種目申込'!E14+1988)&amp;ASC(IF(LEN('②個人種目申込'!F14)=1,"0"&amp;'②個人種目申込'!F14,'②個人種目申込'!F14))&amp;ASC(IF(LEN('②個人種目申込'!G14)=1,"0"&amp;'②個人種目申込'!G14,'②個人種目申込'!G14)))</f>
      </c>
      <c r="G8" s="145">
        <f t="shared" si="0"/>
      </c>
      <c r="H8" s="145">
        <f>ASC('②個人種目申込'!H14)</f>
      </c>
      <c r="I8" s="145"/>
      <c r="J8" s="145" t="e">
        <f>ASC(②個人種目申込!#REF!)</f>
        <v>#REF!</v>
      </c>
      <c r="K8" s="145">
        <f>'②個人種目申込'!I14</f>
      </c>
      <c r="L8" s="146">
        <f>IF(K8="","",ASC(PHONETIC('①基本データ入力'!$D$12)))</f>
      </c>
      <c r="M8" s="146"/>
      <c r="N8" s="146"/>
      <c r="O8" s="146"/>
      <c r="P8" s="146"/>
      <c r="Q8" s="146"/>
      <c r="R8" s="145">
        <f>ASC(IF('②個人種目申込'!K14="自由形",10,IF('②個人種目申込'!K14="背泳ぎ",20,IF('②個人種目申込'!K14="平泳ぎ",30,IF('②個人種目申込'!K14="バタフライ",40,IF('②個人種目申込'!K14="個人メドレー",50,"")))))&amp;IF('②個人種目申込'!J14="50","050",'②個人種目申込'!J14))</f>
      </c>
      <c r="S8" s="145">
        <f>IF(R8="","",ASC(IF(LEN('②個人種目申込'!L14)=1,"0"&amp;'②個人種目申込'!L14,'②個人種目申込'!L14))&amp;ASC(IF(LEN('②個人種目申込'!M14)=1,"0"&amp;'②個人種目申込'!M14,'②個人種目申込'!M14))&amp;"."&amp;ASC(IF(LEN('②個人種目申込'!N14)=1,"0"&amp;'②個人種目申込'!N14,'②個人種目申込'!N14)))</f>
      </c>
      <c r="T8" s="145">
        <f>ASC(IF('②個人種目申込'!P14="自由形",10,IF('②個人種目申込'!P14="背泳ぎ",20,IF('②個人種目申込'!P14="平泳ぎ",30,IF('②個人種目申込'!P14="バタフライ",40,IF('②個人種目申込'!P14="個人メドレー",50,"")))))&amp;IF('②個人種目申込'!O14="50","050",'②個人種目申込'!O14))</f>
      </c>
      <c r="U8" s="145">
        <f>IF(T8="","",ASC(IF(LEN('②個人種目申込'!Q14)=1,"0"&amp;'②個人種目申込'!Q14,'②個人種目申込'!Q14))&amp;ASC(IF(LEN('②個人種目申込'!R14)=1,"0"&amp;'②個人種目申込'!R14,'②個人種目申込'!R14))&amp;"."&amp;ASC(IF(LEN('②個人種目申込'!S14)=1,"0"&amp;'②個人種目申込'!S14,'②個人種目申込'!S14)))</f>
      </c>
      <c r="V8" s="146" t="s">
        <v>156</v>
      </c>
      <c r="W8" s="146" t="s">
        <v>156</v>
      </c>
      <c r="X8" s="146" t="s">
        <v>156</v>
      </c>
      <c r="Y8" s="146" t="s">
        <v>156</v>
      </c>
      <c r="Z8" s="146" t="s">
        <v>156</v>
      </c>
      <c r="AA8" s="146" t="s">
        <v>156</v>
      </c>
      <c r="AB8" s="146" t="s">
        <v>156</v>
      </c>
      <c r="AC8" s="146" t="s">
        <v>156</v>
      </c>
      <c r="AD8" s="146" t="s">
        <v>156</v>
      </c>
      <c r="AE8" s="146" t="s">
        <v>156</v>
      </c>
      <c r="AF8" s="146" t="s">
        <v>156</v>
      </c>
      <c r="AG8" s="146" t="s">
        <v>156</v>
      </c>
      <c r="AH8" s="146" t="s">
        <v>156</v>
      </c>
      <c r="AI8" s="146" t="s">
        <v>156</v>
      </c>
      <c r="AJ8" s="146" t="s">
        <v>156</v>
      </c>
      <c r="AK8" s="146" t="s">
        <v>156</v>
      </c>
      <c r="AM8" s="142"/>
      <c r="AN8" s="142">
        <f>'③リレー申込'!B19</f>
      </c>
      <c r="AO8" s="142">
        <f>IF(AN8="","",ASC(PHONETIC('①基本データ入力'!$D$12)))</f>
      </c>
      <c r="AP8" s="142"/>
      <c r="AQ8" s="142"/>
      <c r="AR8" s="142"/>
      <c r="AS8" s="142"/>
      <c r="AT8" s="142">
        <f>IF(AN8="","",ASC(IF('③リレー申込'!D19="","",IF('③リレー申込'!D19="男子",1,2))))</f>
      </c>
      <c r="AU8" s="142">
        <f>IF(AN8="","",ASC(IF('③リレー申込'!C19="リレー",60,IF('③リレー申込'!C19="ﾒﾄﾞﾚｰﾘﾚｰ",70,""))&amp;'③リレー申込'!E19))</f>
      </c>
      <c r="AV8" s="142">
        <f>IF(AN8="","",ASC(IF(LEN('③リレー申込'!F19)=1,"0"&amp;'③リレー申込'!F19,'③リレー申込'!F19))&amp;ASC(IF(LEN('③リレー申込'!G19)=1,"0"&amp;'③リレー申込'!G19,'③リレー申込'!G19))&amp;"."&amp;ASC(IF(LEN('③リレー申込'!H19)=1,"0"&amp;'③リレー申込'!H19,'③リレー申込'!H19)))</f>
      </c>
    </row>
    <row r="9" spans="1:48" ht="13.5">
      <c r="A9" s="145">
        <v>8</v>
      </c>
      <c r="B9" s="145"/>
      <c r="C9" s="145">
        <f>IF('②個人種目申込'!B15="","",ASC(IF('②個人種目申込'!B15="男子",1,2)))</f>
      </c>
      <c r="D9" s="145">
        <f>IF('②個人種目申込'!C15="","",'②個人種目申込'!C15)</f>
      </c>
      <c r="E9" s="145">
        <f>ASC('②個人種目申込'!D15)</f>
      </c>
      <c r="F9" s="145">
        <f>IF('②個人種目申込'!E15="","",ASC('②個人種目申込'!E15+1988)&amp;ASC(IF(LEN('②個人種目申込'!F15)=1,"0"&amp;'②個人種目申込'!F15,'②個人種目申込'!F15))&amp;ASC(IF(LEN('②個人種目申込'!G15)=1,"0"&amp;'②個人種目申込'!G15,'②個人種目申込'!G15)))</f>
      </c>
      <c r="G9" s="145">
        <f t="shared" si="0"/>
      </c>
      <c r="H9" s="145">
        <f>ASC('②個人種目申込'!H15)</f>
      </c>
      <c r="I9" s="145"/>
      <c r="J9" s="145" t="e">
        <f>ASC(②個人種目申込!#REF!)</f>
        <v>#REF!</v>
      </c>
      <c r="K9" s="145">
        <f>'②個人種目申込'!I15</f>
      </c>
      <c r="L9" s="146">
        <f>IF(K9="","",ASC(PHONETIC('①基本データ入力'!$D$12)))</f>
      </c>
      <c r="M9" s="146"/>
      <c r="N9" s="146"/>
      <c r="O9" s="146"/>
      <c r="P9" s="146"/>
      <c r="Q9" s="146"/>
      <c r="R9" s="145">
        <f>ASC(IF('②個人種目申込'!K15="自由形",10,IF('②個人種目申込'!K15="背泳ぎ",20,IF('②個人種目申込'!K15="平泳ぎ",30,IF('②個人種目申込'!K15="バタフライ",40,IF('②個人種目申込'!K15="個人メドレー",50,"")))))&amp;IF('②個人種目申込'!J15="50","050",'②個人種目申込'!J15))</f>
      </c>
      <c r="S9" s="145">
        <f>IF(R9="","",ASC(IF(LEN('②個人種目申込'!L15)=1,"0"&amp;'②個人種目申込'!L15,'②個人種目申込'!L15))&amp;ASC(IF(LEN('②個人種目申込'!M15)=1,"0"&amp;'②個人種目申込'!M15,'②個人種目申込'!M15))&amp;"."&amp;ASC(IF(LEN('②個人種目申込'!N15)=1,"0"&amp;'②個人種目申込'!N15,'②個人種目申込'!N15)))</f>
      </c>
      <c r="T9" s="145">
        <f>ASC(IF('②個人種目申込'!P15="自由形",10,IF('②個人種目申込'!P15="背泳ぎ",20,IF('②個人種目申込'!P15="平泳ぎ",30,IF('②個人種目申込'!P15="バタフライ",40,IF('②個人種目申込'!P15="個人メドレー",50,"")))))&amp;IF('②個人種目申込'!O15="50","050",'②個人種目申込'!O15))</f>
      </c>
      <c r="U9" s="145">
        <f>IF(T9="","",ASC(IF(LEN('②個人種目申込'!Q15)=1,"0"&amp;'②個人種目申込'!Q15,'②個人種目申込'!Q15))&amp;ASC(IF(LEN('②個人種目申込'!R15)=1,"0"&amp;'②個人種目申込'!R15,'②個人種目申込'!R15))&amp;"."&amp;ASC(IF(LEN('②個人種目申込'!S15)=1,"0"&amp;'②個人種目申込'!S15,'②個人種目申込'!S15)))</f>
      </c>
      <c r="V9" s="146" t="s">
        <v>156</v>
      </c>
      <c r="W9" s="146" t="s">
        <v>156</v>
      </c>
      <c r="X9" s="146" t="s">
        <v>156</v>
      </c>
      <c r="Y9" s="146" t="s">
        <v>156</v>
      </c>
      <c r="Z9" s="146" t="s">
        <v>156</v>
      </c>
      <c r="AA9" s="146" t="s">
        <v>156</v>
      </c>
      <c r="AB9" s="146" t="s">
        <v>156</v>
      </c>
      <c r="AC9" s="146" t="s">
        <v>156</v>
      </c>
      <c r="AD9" s="146" t="s">
        <v>156</v>
      </c>
      <c r="AE9" s="146" t="s">
        <v>156</v>
      </c>
      <c r="AF9" s="146" t="s">
        <v>156</v>
      </c>
      <c r="AG9" s="146" t="s">
        <v>156</v>
      </c>
      <c r="AH9" s="146" t="s">
        <v>156</v>
      </c>
      <c r="AI9" s="146" t="s">
        <v>156</v>
      </c>
      <c r="AJ9" s="146" t="s">
        <v>156</v>
      </c>
      <c r="AK9" s="146" t="s">
        <v>156</v>
      </c>
      <c r="AM9" s="142"/>
      <c r="AN9" s="142">
        <f>'③リレー申込'!B20</f>
      </c>
      <c r="AO9" s="142">
        <f>IF(AN9="","",ASC(PHONETIC('①基本データ入力'!$D$12)))</f>
      </c>
      <c r="AP9" s="142"/>
      <c r="AQ9" s="142"/>
      <c r="AR9" s="142"/>
      <c r="AS9" s="142"/>
      <c r="AT9" s="142">
        <f>IF(AN9="","",ASC(IF('③リレー申込'!D20="","",IF('③リレー申込'!D20="男子",1,2))))</f>
      </c>
      <c r="AU9" s="142">
        <f>IF(AN9="","",ASC(IF('③リレー申込'!C20="リレー",60,IF('③リレー申込'!C20="ﾒﾄﾞﾚｰﾘﾚｰ",70,""))&amp;'③リレー申込'!E20))</f>
      </c>
      <c r="AV9" s="142">
        <f>IF(AN9="","",ASC(IF(LEN('③リレー申込'!F20)=1,"0"&amp;'③リレー申込'!F20,'③リレー申込'!F20))&amp;ASC(IF(LEN('③リレー申込'!G20)=1,"0"&amp;'③リレー申込'!G20,'③リレー申込'!G20))&amp;"."&amp;ASC(IF(LEN('③リレー申込'!H20)=1,"0"&amp;'③リレー申込'!H20,'③リレー申込'!H20)))</f>
      </c>
    </row>
    <row r="10" spans="1:37" ht="13.5">
      <c r="A10" s="145">
        <v>9</v>
      </c>
      <c r="B10" s="145"/>
      <c r="C10" s="145">
        <f>IF('②個人種目申込'!B16="","",ASC(IF('②個人種目申込'!B16="男子",1,2)))</f>
      </c>
      <c r="D10" s="145">
        <f>IF('②個人種目申込'!C16="","",'②個人種目申込'!C16)</f>
      </c>
      <c r="E10" s="145">
        <f>ASC('②個人種目申込'!D16)</f>
      </c>
      <c r="F10" s="145">
        <f>IF('②個人種目申込'!E16="","",ASC('②個人種目申込'!E16+1988)&amp;ASC(IF(LEN('②個人種目申込'!F16)=1,"0"&amp;'②個人種目申込'!F16,'②個人種目申込'!F16))&amp;ASC(IF(LEN('②個人種目申込'!G16)=1,"0"&amp;'②個人種目申込'!G16,'②個人種目申込'!G16)))</f>
      </c>
      <c r="G10" s="145">
        <f t="shared" si="0"/>
      </c>
      <c r="H10" s="145">
        <f>ASC('②個人種目申込'!H16)</f>
      </c>
      <c r="I10" s="145"/>
      <c r="J10" s="145" t="e">
        <f>ASC(②個人種目申込!#REF!)</f>
        <v>#REF!</v>
      </c>
      <c r="K10" s="145">
        <f>'②個人種目申込'!I16</f>
      </c>
      <c r="L10" s="146">
        <f>IF(K10="","",ASC(PHONETIC('①基本データ入力'!$D$12)))</f>
      </c>
      <c r="M10" s="146"/>
      <c r="N10" s="146"/>
      <c r="O10" s="146"/>
      <c r="P10" s="146"/>
      <c r="Q10" s="146"/>
      <c r="R10" s="145">
        <f>ASC(IF('②個人種目申込'!K16="自由形",10,IF('②個人種目申込'!K16="背泳ぎ",20,IF('②個人種目申込'!K16="平泳ぎ",30,IF('②個人種目申込'!K16="バタフライ",40,IF('②個人種目申込'!K16="個人メドレー",50,"")))))&amp;IF('②個人種目申込'!J16="50","050",'②個人種目申込'!J16))</f>
      </c>
      <c r="S10" s="145">
        <f>IF(R10="","",ASC(IF(LEN('②個人種目申込'!L16)=1,"0"&amp;'②個人種目申込'!L16,'②個人種目申込'!L16))&amp;ASC(IF(LEN('②個人種目申込'!M16)=1,"0"&amp;'②個人種目申込'!M16,'②個人種目申込'!M16))&amp;"."&amp;ASC(IF(LEN('②個人種目申込'!N16)=1,"0"&amp;'②個人種目申込'!N16,'②個人種目申込'!N16)))</f>
      </c>
      <c r="T10" s="145">
        <f>ASC(IF('②個人種目申込'!P16="自由形",10,IF('②個人種目申込'!P16="背泳ぎ",20,IF('②個人種目申込'!P16="平泳ぎ",30,IF('②個人種目申込'!P16="バタフライ",40,IF('②個人種目申込'!P16="個人メドレー",50,"")))))&amp;IF('②個人種目申込'!O16="50","050",'②個人種目申込'!O16))</f>
      </c>
      <c r="U10" s="145">
        <f>IF(T10="","",ASC(IF(LEN('②個人種目申込'!Q16)=1,"0"&amp;'②個人種目申込'!Q16,'②個人種目申込'!Q16))&amp;ASC(IF(LEN('②個人種目申込'!R16)=1,"0"&amp;'②個人種目申込'!R16,'②個人種目申込'!R16))&amp;"."&amp;ASC(IF(LEN('②個人種目申込'!S16)=1,"0"&amp;'②個人種目申込'!S16,'②個人種目申込'!S16)))</f>
      </c>
      <c r="V10" s="146" t="s">
        <v>156</v>
      </c>
      <c r="W10" s="146" t="s">
        <v>156</v>
      </c>
      <c r="X10" s="146" t="s">
        <v>156</v>
      </c>
      <c r="Y10" s="146" t="s">
        <v>156</v>
      </c>
      <c r="Z10" s="146" t="s">
        <v>156</v>
      </c>
      <c r="AA10" s="146" t="s">
        <v>156</v>
      </c>
      <c r="AB10" s="146" t="s">
        <v>156</v>
      </c>
      <c r="AC10" s="146" t="s">
        <v>156</v>
      </c>
      <c r="AD10" s="146" t="s">
        <v>156</v>
      </c>
      <c r="AE10" s="146" t="s">
        <v>156</v>
      </c>
      <c r="AF10" s="146" t="s">
        <v>156</v>
      </c>
      <c r="AG10" s="146" t="s">
        <v>156</v>
      </c>
      <c r="AH10" s="146" t="s">
        <v>156</v>
      </c>
      <c r="AI10" s="146" t="s">
        <v>156</v>
      </c>
      <c r="AJ10" s="146" t="s">
        <v>156</v>
      </c>
      <c r="AK10" s="146" t="s">
        <v>156</v>
      </c>
    </row>
    <row r="11" spans="1:37" ht="13.5">
      <c r="A11" s="145">
        <v>10</v>
      </c>
      <c r="B11" s="145"/>
      <c r="C11" s="145">
        <f>IF('②個人種目申込'!B17="","",ASC(IF('②個人種目申込'!B17="男子",1,2)))</f>
      </c>
      <c r="D11" s="145">
        <f>IF('②個人種目申込'!C17="","",'②個人種目申込'!C17)</f>
      </c>
      <c r="E11" s="145">
        <f>ASC('②個人種目申込'!D17)</f>
      </c>
      <c r="F11" s="145">
        <f>IF('②個人種目申込'!E17="","",ASC('②個人種目申込'!E17+1988)&amp;ASC(IF(LEN('②個人種目申込'!F17)=1,"0"&amp;'②個人種目申込'!F17,'②個人種目申込'!F17))&amp;ASC(IF(LEN('②個人種目申込'!G17)=1,"0"&amp;'②個人種目申込'!G17,'②個人種目申込'!G17)))</f>
      </c>
      <c r="G11" s="145">
        <f t="shared" si="0"/>
      </c>
      <c r="H11" s="145">
        <f>ASC('②個人種目申込'!H17)</f>
      </c>
      <c r="I11" s="145"/>
      <c r="J11" s="145" t="e">
        <f>ASC(②個人種目申込!#REF!)</f>
        <v>#REF!</v>
      </c>
      <c r="K11" s="145">
        <f>'②個人種目申込'!I17</f>
      </c>
      <c r="L11" s="146">
        <f>IF(K11="","",ASC(PHONETIC('①基本データ入力'!$D$12)))</f>
      </c>
      <c r="M11" s="146"/>
      <c r="N11" s="146"/>
      <c r="O11" s="146"/>
      <c r="P11" s="146"/>
      <c r="Q11" s="146"/>
      <c r="R11" s="145">
        <f>ASC(IF('②個人種目申込'!K17="自由形",10,IF('②個人種目申込'!K17="背泳ぎ",20,IF('②個人種目申込'!K17="平泳ぎ",30,IF('②個人種目申込'!K17="バタフライ",40,IF('②個人種目申込'!K17="個人メドレー",50,"")))))&amp;IF('②個人種目申込'!J17="50","050",'②個人種目申込'!J17))</f>
      </c>
      <c r="S11" s="145">
        <f>IF(R11="","",ASC(IF(LEN('②個人種目申込'!L17)=1,"0"&amp;'②個人種目申込'!L17,'②個人種目申込'!L17))&amp;ASC(IF(LEN('②個人種目申込'!M17)=1,"0"&amp;'②個人種目申込'!M17,'②個人種目申込'!M17))&amp;"."&amp;ASC(IF(LEN('②個人種目申込'!N17)=1,"0"&amp;'②個人種目申込'!N17,'②個人種目申込'!N17)))</f>
      </c>
      <c r="T11" s="145">
        <f>ASC(IF('②個人種目申込'!P17="自由形",10,IF('②個人種目申込'!P17="背泳ぎ",20,IF('②個人種目申込'!P17="平泳ぎ",30,IF('②個人種目申込'!P17="バタフライ",40,IF('②個人種目申込'!P17="個人メドレー",50,"")))))&amp;IF('②個人種目申込'!O17="50","050",'②個人種目申込'!O17))</f>
      </c>
      <c r="U11" s="145">
        <f>IF(T11="","",ASC(IF(LEN('②個人種目申込'!Q17)=1,"0"&amp;'②個人種目申込'!Q17,'②個人種目申込'!Q17))&amp;ASC(IF(LEN('②個人種目申込'!R17)=1,"0"&amp;'②個人種目申込'!R17,'②個人種目申込'!R17))&amp;"."&amp;ASC(IF(LEN('②個人種目申込'!S17)=1,"0"&amp;'②個人種目申込'!S17,'②個人種目申込'!S17)))</f>
      </c>
      <c r="V11" s="146" t="s">
        <v>156</v>
      </c>
      <c r="W11" s="146" t="s">
        <v>156</v>
      </c>
      <c r="X11" s="146" t="s">
        <v>156</v>
      </c>
      <c r="Y11" s="146" t="s">
        <v>156</v>
      </c>
      <c r="Z11" s="146" t="s">
        <v>156</v>
      </c>
      <c r="AA11" s="146" t="s">
        <v>156</v>
      </c>
      <c r="AB11" s="146" t="s">
        <v>156</v>
      </c>
      <c r="AC11" s="146" t="s">
        <v>156</v>
      </c>
      <c r="AD11" s="146" t="s">
        <v>156</v>
      </c>
      <c r="AE11" s="146" t="s">
        <v>156</v>
      </c>
      <c r="AF11" s="146" t="s">
        <v>156</v>
      </c>
      <c r="AG11" s="146" t="s">
        <v>156</v>
      </c>
      <c r="AH11" s="146" t="s">
        <v>156</v>
      </c>
      <c r="AI11" s="146" t="s">
        <v>156</v>
      </c>
      <c r="AJ11" s="146" t="s">
        <v>156</v>
      </c>
      <c r="AK11" s="146" t="s">
        <v>156</v>
      </c>
    </row>
    <row r="12" spans="1:37" ht="13.5">
      <c r="A12" s="145">
        <v>11</v>
      </c>
      <c r="B12" s="145"/>
      <c r="C12" s="145">
        <f>IF('②個人種目申込'!B18="","",ASC(IF('②個人種目申込'!B18="男子",1,2)))</f>
      </c>
      <c r="D12" s="145">
        <f>IF('②個人種目申込'!C18="","",'②個人種目申込'!C18)</f>
      </c>
      <c r="E12" s="145">
        <f>ASC('②個人種目申込'!D18)</f>
      </c>
      <c r="F12" s="145">
        <f>IF('②個人種目申込'!E18="","",ASC('②個人種目申込'!E18+1988)&amp;ASC(IF(LEN('②個人種目申込'!F18)=1,"0"&amp;'②個人種目申込'!F18,'②個人種目申込'!F18))&amp;ASC(IF(LEN('②個人種目申込'!G18)=1,"0"&amp;'②個人種目申込'!G18,'②個人種目申込'!G18)))</f>
      </c>
      <c r="G12" s="145">
        <f t="shared" si="0"/>
      </c>
      <c r="H12" s="145">
        <f>ASC('②個人種目申込'!H18)</f>
      </c>
      <c r="I12" s="145"/>
      <c r="J12" s="145" t="e">
        <f>ASC(②個人種目申込!#REF!)</f>
        <v>#REF!</v>
      </c>
      <c r="K12" s="145">
        <f>'②個人種目申込'!I18</f>
      </c>
      <c r="L12" s="146">
        <f>IF(K12="","",ASC(PHONETIC('①基本データ入力'!$D$12)))</f>
      </c>
      <c r="M12" s="146"/>
      <c r="N12" s="146"/>
      <c r="O12" s="146"/>
      <c r="P12" s="146"/>
      <c r="Q12" s="146"/>
      <c r="R12" s="145">
        <f>ASC(IF('②個人種目申込'!K18="自由形",10,IF('②個人種目申込'!K18="背泳ぎ",20,IF('②個人種目申込'!K18="平泳ぎ",30,IF('②個人種目申込'!K18="バタフライ",40,IF('②個人種目申込'!K18="個人メドレー",50,"")))))&amp;IF('②個人種目申込'!J18="50","050",'②個人種目申込'!J18))</f>
      </c>
      <c r="S12" s="145">
        <f>IF(R12="","",ASC(IF(LEN('②個人種目申込'!L18)=1,"0"&amp;'②個人種目申込'!L18,'②個人種目申込'!L18))&amp;ASC(IF(LEN('②個人種目申込'!M18)=1,"0"&amp;'②個人種目申込'!M18,'②個人種目申込'!M18))&amp;"."&amp;ASC(IF(LEN('②個人種目申込'!N18)=1,"0"&amp;'②個人種目申込'!N18,'②個人種目申込'!N18)))</f>
      </c>
      <c r="T12" s="145">
        <f>ASC(IF('②個人種目申込'!P18="自由形",10,IF('②個人種目申込'!P18="背泳ぎ",20,IF('②個人種目申込'!P18="平泳ぎ",30,IF('②個人種目申込'!P18="バタフライ",40,IF('②個人種目申込'!P18="個人メドレー",50,"")))))&amp;IF('②個人種目申込'!O18="50","050",'②個人種目申込'!O18))</f>
      </c>
      <c r="U12" s="145">
        <f>IF(T12="","",ASC(IF(LEN('②個人種目申込'!Q18)=1,"0"&amp;'②個人種目申込'!Q18,'②個人種目申込'!Q18))&amp;ASC(IF(LEN('②個人種目申込'!R18)=1,"0"&amp;'②個人種目申込'!R18,'②個人種目申込'!R18))&amp;"."&amp;ASC(IF(LEN('②個人種目申込'!S18)=1,"0"&amp;'②個人種目申込'!S18,'②個人種目申込'!S18)))</f>
      </c>
      <c r="V12" s="146" t="s">
        <v>156</v>
      </c>
      <c r="W12" s="146" t="s">
        <v>156</v>
      </c>
      <c r="X12" s="146" t="s">
        <v>156</v>
      </c>
      <c r="Y12" s="146" t="s">
        <v>156</v>
      </c>
      <c r="Z12" s="146" t="s">
        <v>156</v>
      </c>
      <c r="AA12" s="146" t="s">
        <v>156</v>
      </c>
      <c r="AB12" s="146" t="s">
        <v>156</v>
      </c>
      <c r="AC12" s="146" t="s">
        <v>156</v>
      </c>
      <c r="AD12" s="146" t="s">
        <v>156</v>
      </c>
      <c r="AE12" s="146" t="s">
        <v>156</v>
      </c>
      <c r="AF12" s="146" t="s">
        <v>156</v>
      </c>
      <c r="AG12" s="146" t="s">
        <v>156</v>
      </c>
      <c r="AH12" s="146" t="s">
        <v>156</v>
      </c>
      <c r="AI12" s="146" t="s">
        <v>156</v>
      </c>
      <c r="AJ12" s="146" t="s">
        <v>156</v>
      </c>
      <c r="AK12" s="146" t="s">
        <v>156</v>
      </c>
    </row>
    <row r="13" spans="1:37" ht="13.5">
      <c r="A13" s="145">
        <v>12</v>
      </c>
      <c r="B13" s="145"/>
      <c r="C13" s="145">
        <f>IF('②個人種目申込'!B19="","",ASC(IF('②個人種目申込'!B19="男子",1,2)))</f>
      </c>
      <c r="D13" s="145">
        <f>IF('②個人種目申込'!C19="","",'②個人種目申込'!C19)</f>
      </c>
      <c r="E13" s="145">
        <f>ASC('②個人種目申込'!D19)</f>
      </c>
      <c r="F13" s="145">
        <f>IF('②個人種目申込'!E19="","",ASC('②個人種目申込'!E19+1988)&amp;ASC(IF(LEN('②個人種目申込'!F19)=1,"0"&amp;'②個人種目申込'!F19,'②個人種目申込'!F19))&amp;ASC(IF(LEN('②個人種目申込'!G19)=1,"0"&amp;'②個人種目申込'!G19,'②個人種目申込'!G19)))</f>
      </c>
      <c r="G13" s="145">
        <f t="shared" si="0"/>
      </c>
      <c r="H13" s="145">
        <f>ASC('②個人種目申込'!H19)</f>
      </c>
      <c r="I13" s="145"/>
      <c r="J13" s="145" t="e">
        <f>ASC(②個人種目申込!#REF!)</f>
        <v>#REF!</v>
      </c>
      <c r="K13" s="145">
        <f>'②個人種目申込'!I19</f>
      </c>
      <c r="L13" s="146">
        <f>IF(K13="","",ASC(PHONETIC('①基本データ入力'!$D$12)))</f>
      </c>
      <c r="M13" s="146"/>
      <c r="N13" s="146"/>
      <c r="O13" s="146"/>
      <c r="P13" s="146"/>
      <c r="Q13" s="146"/>
      <c r="R13" s="145">
        <f>ASC(IF('②個人種目申込'!K19="自由形",10,IF('②個人種目申込'!K19="背泳ぎ",20,IF('②個人種目申込'!K19="平泳ぎ",30,IF('②個人種目申込'!K19="バタフライ",40,IF('②個人種目申込'!K19="個人メドレー",50,"")))))&amp;IF('②個人種目申込'!J19="50","050",'②個人種目申込'!J19))</f>
      </c>
      <c r="S13" s="145">
        <f>IF(R13="","",ASC(IF(LEN('②個人種目申込'!L19)=1,"0"&amp;'②個人種目申込'!L19,'②個人種目申込'!L19))&amp;ASC(IF(LEN('②個人種目申込'!M19)=1,"0"&amp;'②個人種目申込'!M19,'②個人種目申込'!M19))&amp;"."&amp;ASC(IF(LEN('②個人種目申込'!N19)=1,"0"&amp;'②個人種目申込'!N19,'②個人種目申込'!N19)))</f>
      </c>
      <c r="T13" s="145">
        <f>ASC(IF('②個人種目申込'!P19="自由形",10,IF('②個人種目申込'!P19="背泳ぎ",20,IF('②個人種目申込'!P19="平泳ぎ",30,IF('②個人種目申込'!P19="バタフライ",40,IF('②個人種目申込'!P19="個人メドレー",50,"")))))&amp;IF('②個人種目申込'!O19="50","050",'②個人種目申込'!O19))</f>
      </c>
      <c r="U13" s="145">
        <f>IF(T13="","",ASC(IF(LEN('②個人種目申込'!Q19)=1,"0"&amp;'②個人種目申込'!Q19,'②個人種目申込'!Q19))&amp;ASC(IF(LEN('②個人種目申込'!R19)=1,"0"&amp;'②個人種目申込'!R19,'②個人種目申込'!R19))&amp;"."&amp;ASC(IF(LEN('②個人種目申込'!S19)=1,"0"&amp;'②個人種目申込'!S19,'②個人種目申込'!S19)))</f>
      </c>
      <c r="V13" s="146" t="s">
        <v>156</v>
      </c>
      <c r="W13" s="146" t="s">
        <v>156</v>
      </c>
      <c r="X13" s="146" t="s">
        <v>156</v>
      </c>
      <c r="Y13" s="146" t="s">
        <v>156</v>
      </c>
      <c r="Z13" s="146" t="s">
        <v>156</v>
      </c>
      <c r="AA13" s="146" t="s">
        <v>156</v>
      </c>
      <c r="AB13" s="146" t="s">
        <v>156</v>
      </c>
      <c r="AC13" s="146" t="s">
        <v>156</v>
      </c>
      <c r="AD13" s="146" t="s">
        <v>156</v>
      </c>
      <c r="AE13" s="146" t="s">
        <v>156</v>
      </c>
      <c r="AF13" s="146" t="s">
        <v>156</v>
      </c>
      <c r="AG13" s="146" t="s">
        <v>156</v>
      </c>
      <c r="AH13" s="146" t="s">
        <v>156</v>
      </c>
      <c r="AI13" s="146" t="s">
        <v>156</v>
      </c>
      <c r="AJ13" s="146" t="s">
        <v>156</v>
      </c>
      <c r="AK13" s="146" t="s">
        <v>156</v>
      </c>
    </row>
    <row r="14" spans="1:37" ht="13.5">
      <c r="A14" s="145">
        <v>13</v>
      </c>
      <c r="B14" s="145"/>
      <c r="C14" s="145">
        <f>IF('②個人種目申込'!B20="","",ASC(IF('②個人種目申込'!B20="男子",1,2)))</f>
      </c>
      <c r="D14" s="145">
        <f>IF('②個人種目申込'!C20="","",'②個人種目申込'!C20)</f>
      </c>
      <c r="E14" s="145">
        <f>ASC('②個人種目申込'!D20)</f>
      </c>
      <c r="F14" s="145">
        <f>IF('②個人種目申込'!E20="","",ASC('②個人種目申込'!E20+1988)&amp;ASC(IF(LEN('②個人種目申込'!F20)=1,"0"&amp;'②個人種目申込'!F20,'②個人種目申込'!F20))&amp;ASC(IF(LEN('②個人種目申込'!G20)=1,"0"&amp;'②個人種目申込'!G20,'②個人種目申込'!G20)))</f>
      </c>
      <c r="G14" s="145">
        <f t="shared" si="0"/>
      </c>
      <c r="H14" s="145">
        <f>ASC('②個人種目申込'!H20)</f>
      </c>
      <c r="I14" s="145"/>
      <c r="J14" s="145" t="e">
        <f>ASC(②個人種目申込!#REF!)</f>
        <v>#REF!</v>
      </c>
      <c r="K14" s="145">
        <f>'②個人種目申込'!I20</f>
      </c>
      <c r="L14" s="146">
        <f>IF(K14="","",ASC(PHONETIC('①基本データ入力'!$D$12)))</f>
      </c>
      <c r="M14" s="146"/>
      <c r="N14" s="146"/>
      <c r="O14" s="146"/>
      <c r="P14" s="146"/>
      <c r="Q14" s="146"/>
      <c r="R14" s="145">
        <f>ASC(IF('②個人種目申込'!K20="自由形",10,IF('②個人種目申込'!K20="背泳ぎ",20,IF('②個人種目申込'!K20="平泳ぎ",30,IF('②個人種目申込'!K20="バタフライ",40,IF('②個人種目申込'!K20="個人メドレー",50,"")))))&amp;IF('②個人種目申込'!J20="50","050",'②個人種目申込'!J20))</f>
      </c>
      <c r="S14" s="145">
        <f>IF(R14="","",ASC(IF(LEN('②個人種目申込'!L20)=1,"0"&amp;'②個人種目申込'!L20,'②個人種目申込'!L20))&amp;ASC(IF(LEN('②個人種目申込'!M20)=1,"0"&amp;'②個人種目申込'!M20,'②個人種目申込'!M20))&amp;"."&amp;ASC(IF(LEN('②個人種目申込'!N20)=1,"0"&amp;'②個人種目申込'!N20,'②個人種目申込'!N20)))</f>
      </c>
      <c r="T14" s="145">
        <f>ASC(IF('②個人種目申込'!P20="自由形",10,IF('②個人種目申込'!P20="背泳ぎ",20,IF('②個人種目申込'!P20="平泳ぎ",30,IF('②個人種目申込'!P20="バタフライ",40,IF('②個人種目申込'!P20="個人メドレー",50,"")))))&amp;IF('②個人種目申込'!O20="50","050",'②個人種目申込'!O20))</f>
      </c>
      <c r="U14" s="145">
        <f>IF(T14="","",ASC(IF(LEN('②個人種目申込'!Q20)=1,"0"&amp;'②個人種目申込'!Q20,'②個人種目申込'!Q20))&amp;ASC(IF(LEN('②個人種目申込'!R20)=1,"0"&amp;'②個人種目申込'!R20,'②個人種目申込'!R20))&amp;"."&amp;ASC(IF(LEN('②個人種目申込'!S20)=1,"0"&amp;'②個人種目申込'!S20,'②個人種目申込'!S20)))</f>
      </c>
      <c r="V14" s="146" t="s">
        <v>156</v>
      </c>
      <c r="W14" s="146" t="s">
        <v>156</v>
      </c>
      <c r="X14" s="146" t="s">
        <v>156</v>
      </c>
      <c r="Y14" s="146" t="s">
        <v>156</v>
      </c>
      <c r="Z14" s="146" t="s">
        <v>156</v>
      </c>
      <c r="AA14" s="146" t="s">
        <v>156</v>
      </c>
      <c r="AB14" s="146" t="s">
        <v>156</v>
      </c>
      <c r="AC14" s="146" t="s">
        <v>156</v>
      </c>
      <c r="AD14" s="146" t="s">
        <v>156</v>
      </c>
      <c r="AE14" s="146" t="s">
        <v>156</v>
      </c>
      <c r="AF14" s="146" t="s">
        <v>156</v>
      </c>
      <c r="AG14" s="146" t="s">
        <v>156</v>
      </c>
      <c r="AH14" s="146" t="s">
        <v>156</v>
      </c>
      <c r="AI14" s="146" t="s">
        <v>156</v>
      </c>
      <c r="AJ14" s="146" t="s">
        <v>156</v>
      </c>
      <c r="AK14" s="146" t="s">
        <v>156</v>
      </c>
    </row>
    <row r="15" spans="1:37" ht="13.5">
      <c r="A15" s="145">
        <v>14</v>
      </c>
      <c r="B15" s="145"/>
      <c r="C15" s="145">
        <f>IF('②個人種目申込'!B21="","",ASC(IF('②個人種目申込'!B21="男子",1,2)))</f>
      </c>
      <c r="D15" s="145">
        <f>IF('②個人種目申込'!C21="","",'②個人種目申込'!C21)</f>
      </c>
      <c r="E15" s="145">
        <f>ASC('②個人種目申込'!D21)</f>
      </c>
      <c r="F15" s="145">
        <f>IF('②個人種目申込'!E21="","",ASC('②個人種目申込'!E21+1988)&amp;ASC(IF(LEN('②個人種目申込'!F21)=1,"0"&amp;'②個人種目申込'!F21,'②個人種目申込'!F21))&amp;ASC(IF(LEN('②個人種目申込'!G21)=1,"0"&amp;'②個人種目申込'!G21,'②個人種目申込'!G21)))</f>
      </c>
      <c r="G15" s="145">
        <f t="shared" si="0"/>
      </c>
      <c r="H15" s="145">
        <f>ASC('②個人種目申込'!H21)</f>
      </c>
      <c r="I15" s="145"/>
      <c r="J15" s="145" t="e">
        <f>ASC(②個人種目申込!#REF!)</f>
        <v>#REF!</v>
      </c>
      <c r="K15" s="145">
        <f>'②個人種目申込'!I21</f>
      </c>
      <c r="L15" s="146">
        <f>IF(K15="","",ASC(PHONETIC('①基本データ入力'!$D$12)))</f>
      </c>
      <c r="M15" s="146"/>
      <c r="N15" s="146"/>
      <c r="O15" s="146"/>
      <c r="P15" s="146"/>
      <c r="Q15" s="146"/>
      <c r="R15" s="145">
        <f>ASC(IF('②個人種目申込'!K21="自由形",10,IF('②個人種目申込'!K21="背泳ぎ",20,IF('②個人種目申込'!K21="平泳ぎ",30,IF('②個人種目申込'!K21="バタフライ",40,IF('②個人種目申込'!K21="個人メドレー",50,"")))))&amp;IF('②個人種目申込'!J21="50","050",'②個人種目申込'!J21))</f>
      </c>
      <c r="S15" s="145">
        <f>IF(R15="","",ASC(IF(LEN('②個人種目申込'!L21)=1,"0"&amp;'②個人種目申込'!L21,'②個人種目申込'!L21))&amp;ASC(IF(LEN('②個人種目申込'!M21)=1,"0"&amp;'②個人種目申込'!M21,'②個人種目申込'!M21))&amp;"."&amp;ASC(IF(LEN('②個人種目申込'!N21)=1,"0"&amp;'②個人種目申込'!N21,'②個人種目申込'!N21)))</f>
      </c>
      <c r="T15" s="145">
        <f>ASC(IF('②個人種目申込'!P21="自由形",10,IF('②個人種目申込'!P21="背泳ぎ",20,IF('②個人種目申込'!P21="平泳ぎ",30,IF('②個人種目申込'!P21="バタフライ",40,IF('②個人種目申込'!P21="個人メドレー",50,"")))))&amp;IF('②個人種目申込'!O21="50","050",'②個人種目申込'!O21))</f>
      </c>
      <c r="U15" s="145">
        <f>IF(T15="","",ASC(IF(LEN('②個人種目申込'!Q21)=1,"0"&amp;'②個人種目申込'!Q21,'②個人種目申込'!Q21))&amp;ASC(IF(LEN('②個人種目申込'!R21)=1,"0"&amp;'②個人種目申込'!R21,'②個人種目申込'!R21))&amp;"."&amp;ASC(IF(LEN('②個人種目申込'!S21)=1,"0"&amp;'②個人種目申込'!S21,'②個人種目申込'!S21)))</f>
      </c>
      <c r="V15" s="146" t="s">
        <v>156</v>
      </c>
      <c r="W15" s="146" t="s">
        <v>156</v>
      </c>
      <c r="X15" s="146" t="s">
        <v>156</v>
      </c>
      <c r="Y15" s="146" t="s">
        <v>156</v>
      </c>
      <c r="Z15" s="146" t="s">
        <v>156</v>
      </c>
      <c r="AA15" s="146" t="s">
        <v>156</v>
      </c>
      <c r="AB15" s="146" t="s">
        <v>156</v>
      </c>
      <c r="AC15" s="146" t="s">
        <v>156</v>
      </c>
      <c r="AD15" s="146" t="s">
        <v>156</v>
      </c>
      <c r="AE15" s="146" t="s">
        <v>156</v>
      </c>
      <c r="AF15" s="146" t="s">
        <v>156</v>
      </c>
      <c r="AG15" s="146" t="s">
        <v>156</v>
      </c>
      <c r="AH15" s="146" t="s">
        <v>156</v>
      </c>
      <c r="AI15" s="146" t="s">
        <v>156</v>
      </c>
      <c r="AJ15" s="146" t="s">
        <v>156</v>
      </c>
      <c r="AK15" s="146" t="s">
        <v>156</v>
      </c>
    </row>
    <row r="16" spans="1:37" ht="13.5">
      <c r="A16" s="145">
        <v>15</v>
      </c>
      <c r="B16" s="145"/>
      <c r="C16" s="145">
        <f>IF('②個人種目申込'!B22="","",ASC(IF('②個人種目申込'!B22="男子",1,2)))</f>
      </c>
      <c r="D16" s="145">
        <f>IF('②個人種目申込'!C22="","",'②個人種目申込'!C22)</f>
      </c>
      <c r="E16" s="145">
        <f>ASC('②個人種目申込'!D22)</f>
      </c>
      <c r="F16" s="145">
        <f>IF('②個人種目申込'!E22="","",ASC('②個人種目申込'!E22+1988)&amp;ASC(IF(LEN('②個人種目申込'!F22)=1,"0"&amp;'②個人種目申込'!F22,'②個人種目申込'!F22))&amp;ASC(IF(LEN('②個人種目申込'!G22)=1,"0"&amp;'②個人種目申込'!G22,'②個人種目申込'!G22)))</f>
      </c>
      <c r="G16" s="145">
        <f t="shared" si="0"/>
      </c>
      <c r="H16" s="145">
        <f>ASC('②個人種目申込'!H22)</f>
      </c>
      <c r="I16" s="145"/>
      <c r="J16" s="145" t="e">
        <f>ASC(②個人種目申込!#REF!)</f>
        <v>#REF!</v>
      </c>
      <c r="K16" s="145">
        <f>'②個人種目申込'!I22</f>
      </c>
      <c r="L16" s="146">
        <f>IF(K16="","",ASC(PHONETIC('①基本データ入力'!$D$12)))</f>
      </c>
      <c r="M16" s="146"/>
      <c r="N16" s="146"/>
      <c r="O16" s="146"/>
      <c r="P16" s="146"/>
      <c r="Q16" s="146"/>
      <c r="R16" s="145">
        <f>ASC(IF('②個人種目申込'!K22="自由形",10,IF('②個人種目申込'!K22="背泳ぎ",20,IF('②個人種目申込'!K22="平泳ぎ",30,IF('②個人種目申込'!K22="バタフライ",40,IF('②個人種目申込'!K22="個人メドレー",50,"")))))&amp;IF('②個人種目申込'!J22="50","050",'②個人種目申込'!J22))</f>
      </c>
      <c r="S16" s="145">
        <f>IF(R16="","",ASC(IF(LEN('②個人種目申込'!L22)=1,"0"&amp;'②個人種目申込'!L22,'②個人種目申込'!L22))&amp;ASC(IF(LEN('②個人種目申込'!M22)=1,"0"&amp;'②個人種目申込'!M22,'②個人種目申込'!M22))&amp;"."&amp;ASC(IF(LEN('②個人種目申込'!N22)=1,"0"&amp;'②個人種目申込'!N22,'②個人種目申込'!N22)))</f>
      </c>
      <c r="T16" s="145">
        <f>ASC(IF('②個人種目申込'!P22="自由形",10,IF('②個人種目申込'!P22="背泳ぎ",20,IF('②個人種目申込'!P22="平泳ぎ",30,IF('②個人種目申込'!P22="バタフライ",40,IF('②個人種目申込'!P22="個人メドレー",50,"")))))&amp;IF('②個人種目申込'!O22="50","050",'②個人種目申込'!O22))</f>
      </c>
      <c r="U16" s="145">
        <f>IF(T16="","",ASC(IF(LEN('②個人種目申込'!Q22)=1,"0"&amp;'②個人種目申込'!Q22,'②個人種目申込'!Q22))&amp;ASC(IF(LEN('②個人種目申込'!R22)=1,"0"&amp;'②個人種目申込'!R22,'②個人種目申込'!R22))&amp;"."&amp;ASC(IF(LEN('②個人種目申込'!S22)=1,"0"&amp;'②個人種目申込'!S22,'②個人種目申込'!S22)))</f>
      </c>
      <c r="V16" s="146" t="s">
        <v>156</v>
      </c>
      <c r="W16" s="146" t="s">
        <v>156</v>
      </c>
      <c r="X16" s="146" t="s">
        <v>156</v>
      </c>
      <c r="Y16" s="146" t="s">
        <v>156</v>
      </c>
      <c r="Z16" s="146" t="s">
        <v>156</v>
      </c>
      <c r="AA16" s="146" t="s">
        <v>156</v>
      </c>
      <c r="AB16" s="146" t="s">
        <v>156</v>
      </c>
      <c r="AC16" s="146" t="s">
        <v>156</v>
      </c>
      <c r="AD16" s="146" t="s">
        <v>156</v>
      </c>
      <c r="AE16" s="146" t="s">
        <v>156</v>
      </c>
      <c r="AF16" s="146" t="s">
        <v>156</v>
      </c>
      <c r="AG16" s="146" t="s">
        <v>156</v>
      </c>
      <c r="AH16" s="146" t="s">
        <v>156</v>
      </c>
      <c r="AI16" s="146" t="s">
        <v>156</v>
      </c>
      <c r="AJ16" s="146" t="s">
        <v>156</v>
      </c>
      <c r="AK16" s="146" t="s">
        <v>156</v>
      </c>
    </row>
    <row r="17" spans="1:37" ht="13.5">
      <c r="A17" s="145">
        <v>16</v>
      </c>
      <c r="B17" s="145"/>
      <c r="C17" s="145">
        <f>IF('②個人種目申込'!B23="","",ASC(IF('②個人種目申込'!B23="男子",1,2)))</f>
      </c>
      <c r="D17" s="145">
        <f>IF('②個人種目申込'!C23="","",'②個人種目申込'!C23)</f>
      </c>
      <c r="E17" s="145">
        <f>ASC('②個人種目申込'!D23)</f>
      </c>
      <c r="F17" s="145">
        <f>IF('②個人種目申込'!E23="","",ASC('②個人種目申込'!E23+1988)&amp;ASC(IF(LEN('②個人種目申込'!F23)=1,"0"&amp;'②個人種目申込'!F23,'②個人種目申込'!F23))&amp;ASC(IF(LEN('②個人種目申込'!G23)=1,"0"&amp;'②個人種目申込'!G23,'②個人種目申込'!G23)))</f>
      </c>
      <c r="G17" s="145">
        <f t="shared" si="0"/>
      </c>
      <c r="H17" s="145">
        <f>ASC('②個人種目申込'!H23)</f>
      </c>
      <c r="I17" s="145"/>
      <c r="J17" s="145" t="e">
        <f>ASC(②個人種目申込!#REF!)</f>
        <v>#REF!</v>
      </c>
      <c r="K17" s="145">
        <f>'②個人種目申込'!I23</f>
      </c>
      <c r="L17" s="146">
        <f>IF(K17="","",ASC(PHONETIC('①基本データ入力'!$D$12)))</f>
      </c>
      <c r="M17" s="146"/>
      <c r="N17" s="146"/>
      <c r="O17" s="146"/>
      <c r="P17" s="146"/>
      <c r="Q17" s="146"/>
      <c r="R17" s="145">
        <f>ASC(IF('②個人種目申込'!K23="自由形",10,IF('②個人種目申込'!K23="背泳ぎ",20,IF('②個人種目申込'!K23="平泳ぎ",30,IF('②個人種目申込'!K23="バタフライ",40,IF('②個人種目申込'!K23="個人メドレー",50,"")))))&amp;IF('②個人種目申込'!J23="50","050",'②個人種目申込'!J23))</f>
      </c>
      <c r="S17" s="145">
        <f>IF(R17="","",ASC(IF(LEN('②個人種目申込'!L23)=1,"0"&amp;'②個人種目申込'!L23,'②個人種目申込'!L23))&amp;ASC(IF(LEN('②個人種目申込'!M23)=1,"0"&amp;'②個人種目申込'!M23,'②個人種目申込'!M23))&amp;"."&amp;ASC(IF(LEN('②個人種目申込'!N23)=1,"0"&amp;'②個人種目申込'!N23,'②個人種目申込'!N23)))</f>
      </c>
      <c r="T17" s="145">
        <f>ASC(IF('②個人種目申込'!P23="自由形",10,IF('②個人種目申込'!P23="背泳ぎ",20,IF('②個人種目申込'!P23="平泳ぎ",30,IF('②個人種目申込'!P23="バタフライ",40,IF('②個人種目申込'!P23="個人メドレー",50,"")))))&amp;IF('②個人種目申込'!O23="50","050",'②個人種目申込'!O23))</f>
      </c>
      <c r="U17" s="145">
        <f>IF(T17="","",ASC(IF(LEN('②個人種目申込'!Q23)=1,"0"&amp;'②個人種目申込'!Q23,'②個人種目申込'!Q23))&amp;ASC(IF(LEN('②個人種目申込'!R23)=1,"0"&amp;'②個人種目申込'!R23,'②個人種目申込'!R23))&amp;"."&amp;ASC(IF(LEN('②個人種目申込'!S23)=1,"0"&amp;'②個人種目申込'!S23,'②個人種目申込'!S23)))</f>
      </c>
      <c r="V17" s="146" t="s">
        <v>156</v>
      </c>
      <c r="W17" s="146" t="s">
        <v>156</v>
      </c>
      <c r="X17" s="146" t="s">
        <v>156</v>
      </c>
      <c r="Y17" s="146" t="s">
        <v>156</v>
      </c>
      <c r="Z17" s="146" t="s">
        <v>156</v>
      </c>
      <c r="AA17" s="146" t="s">
        <v>156</v>
      </c>
      <c r="AB17" s="146" t="s">
        <v>156</v>
      </c>
      <c r="AC17" s="146" t="s">
        <v>156</v>
      </c>
      <c r="AD17" s="146" t="s">
        <v>156</v>
      </c>
      <c r="AE17" s="146" t="s">
        <v>156</v>
      </c>
      <c r="AF17" s="146" t="s">
        <v>156</v>
      </c>
      <c r="AG17" s="146" t="s">
        <v>156</v>
      </c>
      <c r="AH17" s="146" t="s">
        <v>156</v>
      </c>
      <c r="AI17" s="146" t="s">
        <v>156</v>
      </c>
      <c r="AJ17" s="146" t="s">
        <v>156</v>
      </c>
      <c r="AK17" s="146" t="s">
        <v>156</v>
      </c>
    </row>
    <row r="18" spans="1:37" ht="13.5">
      <c r="A18" s="145">
        <v>17</v>
      </c>
      <c r="B18" s="145"/>
      <c r="C18" s="145">
        <f>IF('②個人種目申込'!B24="","",ASC(IF('②個人種目申込'!B24="男子",1,2)))</f>
      </c>
      <c r="D18" s="145">
        <f>IF('②個人種目申込'!C24="","",'②個人種目申込'!C24)</f>
      </c>
      <c r="E18" s="145">
        <f>ASC('②個人種目申込'!D24)</f>
      </c>
      <c r="F18" s="145">
        <f>IF('②個人種目申込'!E24="","",ASC('②個人種目申込'!E24+1988)&amp;ASC(IF(LEN('②個人種目申込'!F24)=1,"0"&amp;'②個人種目申込'!F24,'②個人種目申込'!F24))&amp;ASC(IF(LEN('②個人種目申込'!G24)=1,"0"&amp;'②個人種目申込'!G24,'②個人種目申込'!G24)))</f>
      </c>
      <c r="G18" s="145">
        <f t="shared" si="0"/>
      </c>
      <c r="H18" s="145">
        <f>ASC('②個人種目申込'!H24)</f>
      </c>
      <c r="I18" s="145"/>
      <c r="J18" s="145" t="e">
        <f>ASC(②個人種目申込!#REF!)</f>
        <v>#REF!</v>
      </c>
      <c r="K18" s="145">
        <f>'②個人種目申込'!I24</f>
      </c>
      <c r="L18" s="146">
        <f>IF(K18="","",ASC(PHONETIC('①基本データ入力'!$D$12)))</f>
      </c>
      <c r="M18" s="146"/>
      <c r="N18" s="146"/>
      <c r="O18" s="146"/>
      <c r="P18" s="146"/>
      <c r="Q18" s="146"/>
      <c r="R18" s="145">
        <f>ASC(IF('②個人種目申込'!K24="自由形",10,IF('②個人種目申込'!K24="背泳ぎ",20,IF('②個人種目申込'!K24="平泳ぎ",30,IF('②個人種目申込'!K24="バタフライ",40,IF('②個人種目申込'!K24="個人メドレー",50,"")))))&amp;IF('②個人種目申込'!J24="50","050",'②個人種目申込'!J24))</f>
      </c>
      <c r="S18" s="145">
        <f>IF(R18="","",ASC(IF(LEN('②個人種目申込'!L24)=1,"0"&amp;'②個人種目申込'!L24,'②個人種目申込'!L24))&amp;ASC(IF(LEN('②個人種目申込'!M24)=1,"0"&amp;'②個人種目申込'!M24,'②個人種目申込'!M24))&amp;"."&amp;ASC(IF(LEN('②個人種目申込'!N24)=1,"0"&amp;'②個人種目申込'!N24,'②個人種目申込'!N24)))</f>
      </c>
      <c r="T18" s="145">
        <f>ASC(IF('②個人種目申込'!P24="自由形",10,IF('②個人種目申込'!P24="背泳ぎ",20,IF('②個人種目申込'!P24="平泳ぎ",30,IF('②個人種目申込'!P24="バタフライ",40,IF('②個人種目申込'!P24="個人メドレー",50,"")))))&amp;IF('②個人種目申込'!O24="50","050",'②個人種目申込'!O24))</f>
      </c>
      <c r="U18" s="145">
        <f>IF(T18="","",ASC(IF(LEN('②個人種目申込'!Q24)=1,"0"&amp;'②個人種目申込'!Q24,'②個人種目申込'!Q24))&amp;ASC(IF(LEN('②個人種目申込'!R24)=1,"0"&amp;'②個人種目申込'!R24,'②個人種目申込'!R24))&amp;"."&amp;ASC(IF(LEN('②個人種目申込'!S24)=1,"0"&amp;'②個人種目申込'!S24,'②個人種目申込'!S24)))</f>
      </c>
      <c r="V18" s="146" t="s">
        <v>156</v>
      </c>
      <c r="W18" s="146" t="s">
        <v>156</v>
      </c>
      <c r="X18" s="146" t="s">
        <v>156</v>
      </c>
      <c r="Y18" s="146" t="s">
        <v>156</v>
      </c>
      <c r="Z18" s="146" t="s">
        <v>156</v>
      </c>
      <c r="AA18" s="146" t="s">
        <v>156</v>
      </c>
      <c r="AB18" s="146" t="s">
        <v>156</v>
      </c>
      <c r="AC18" s="146" t="s">
        <v>156</v>
      </c>
      <c r="AD18" s="146" t="s">
        <v>156</v>
      </c>
      <c r="AE18" s="146" t="s">
        <v>156</v>
      </c>
      <c r="AF18" s="146" t="s">
        <v>156</v>
      </c>
      <c r="AG18" s="146" t="s">
        <v>156</v>
      </c>
      <c r="AH18" s="146" t="s">
        <v>156</v>
      </c>
      <c r="AI18" s="146" t="s">
        <v>156</v>
      </c>
      <c r="AJ18" s="146" t="s">
        <v>156</v>
      </c>
      <c r="AK18" s="146" t="s">
        <v>156</v>
      </c>
    </row>
    <row r="19" spans="1:37" ht="13.5">
      <c r="A19" s="145">
        <v>18</v>
      </c>
      <c r="B19" s="145"/>
      <c r="C19" s="145">
        <f>IF('②個人種目申込'!B25="","",ASC(IF('②個人種目申込'!B25="男子",1,2)))</f>
      </c>
      <c r="D19" s="145">
        <f>IF('②個人種目申込'!C25="","",'②個人種目申込'!C25)</f>
      </c>
      <c r="E19" s="145">
        <f>ASC('②個人種目申込'!D25)</f>
      </c>
      <c r="F19" s="145">
        <f>IF('②個人種目申込'!E25="","",ASC('②個人種目申込'!E25+1988)&amp;ASC(IF(LEN('②個人種目申込'!F25)=1,"0"&amp;'②個人種目申込'!F25,'②個人種目申込'!F25))&amp;ASC(IF(LEN('②個人種目申込'!G25)=1,"0"&amp;'②個人種目申込'!G25,'②個人種目申込'!G25)))</f>
      </c>
      <c r="G19" s="145">
        <f t="shared" si="0"/>
      </c>
      <c r="H19" s="145">
        <f>ASC('②個人種目申込'!H25)</f>
      </c>
      <c r="I19" s="145"/>
      <c r="J19" s="145" t="e">
        <f>ASC(②個人種目申込!#REF!)</f>
        <v>#REF!</v>
      </c>
      <c r="K19" s="145">
        <f>'②個人種目申込'!I25</f>
      </c>
      <c r="L19" s="146">
        <f>IF(K19="","",ASC(PHONETIC('①基本データ入力'!$D$12)))</f>
      </c>
      <c r="M19" s="146"/>
      <c r="N19" s="146"/>
      <c r="O19" s="146"/>
      <c r="P19" s="146"/>
      <c r="Q19" s="146"/>
      <c r="R19" s="145">
        <f>ASC(IF('②個人種目申込'!K25="自由形",10,IF('②個人種目申込'!K25="背泳ぎ",20,IF('②個人種目申込'!K25="平泳ぎ",30,IF('②個人種目申込'!K25="バタフライ",40,IF('②個人種目申込'!K25="個人メドレー",50,"")))))&amp;IF('②個人種目申込'!J25="50","050",'②個人種目申込'!J25))</f>
      </c>
      <c r="S19" s="145">
        <f>IF(R19="","",ASC(IF(LEN('②個人種目申込'!L25)=1,"0"&amp;'②個人種目申込'!L25,'②個人種目申込'!L25))&amp;ASC(IF(LEN('②個人種目申込'!M25)=1,"0"&amp;'②個人種目申込'!M25,'②個人種目申込'!M25))&amp;"."&amp;ASC(IF(LEN('②個人種目申込'!N25)=1,"0"&amp;'②個人種目申込'!N25,'②個人種目申込'!N25)))</f>
      </c>
      <c r="T19" s="145">
        <f>ASC(IF('②個人種目申込'!P25="自由形",10,IF('②個人種目申込'!P25="背泳ぎ",20,IF('②個人種目申込'!P25="平泳ぎ",30,IF('②個人種目申込'!P25="バタフライ",40,IF('②個人種目申込'!P25="個人メドレー",50,"")))))&amp;IF('②個人種目申込'!O25="50","050",'②個人種目申込'!O25))</f>
      </c>
      <c r="U19" s="145">
        <f>IF(T19="","",ASC(IF(LEN('②個人種目申込'!Q25)=1,"0"&amp;'②個人種目申込'!Q25,'②個人種目申込'!Q25))&amp;ASC(IF(LEN('②個人種目申込'!R25)=1,"0"&amp;'②個人種目申込'!R25,'②個人種目申込'!R25))&amp;"."&amp;ASC(IF(LEN('②個人種目申込'!S25)=1,"0"&amp;'②個人種目申込'!S25,'②個人種目申込'!S25)))</f>
      </c>
      <c r="V19" s="146" t="s">
        <v>156</v>
      </c>
      <c r="W19" s="146" t="s">
        <v>156</v>
      </c>
      <c r="X19" s="146" t="s">
        <v>156</v>
      </c>
      <c r="Y19" s="146" t="s">
        <v>156</v>
      </c>
      <c r="Z19" s="146" t="s">
        <v>156</v>
      </c>
      <c r="AA19" s="146" t="s">
        <v>156</v>
      </c>
      <c r="AB19" s="146" t="s">
        <v>156</v>
      </c>
      <c r="AC19" s="146" t="s">
        <v>156</v>
      </c>
      <c r="AD19" s="146" t="s">
        <v>156</v>
      </c>
      <c r="AE19" s="146" t="s">
        <v>156</v>
      </c>
      <c r="AF19" s="146" t="s">
        <v>156</v>
      </c>
      <c r="AG19" s="146" t="s">
        <v>156</v>
      </c>
      <c r="AH19" s="146" t="s">
        <v>156</v>
      </c>
      <c r="AI19" s="146" t="s">
        <v>156</v>
      </c>
      <c r="AJ19" s="146" t="s">
        <v>156</v>
      </c>
      <c r="AK19" s="146" t="s">
        <v>156</v>
      </c>
    </row>
    <row r="20" spans="1:37" ht="13.5">
      <c r="A20" s="145">
        <v>19</v>
      </c>
      <c r="B20" s="145"/>
      <c r="C20" s="145">
        <f>IF('②個人種目申込'!B26="","",ASC(IF('②個人種目申込'!B26="男子",1,2)))</f>
      </c>
      <c r="D20" s="145">
        <f>IF('②個人種目申込'!C26="","",'②個人種目申込'!C26)</f>
      </c>
      <c r="E20" s="145">
        <f>ASC('②個人種目申込'!D26)</f>
      </c>
      <c r="F20" s="145">
        <f>IF('②個人種目申込'!E26="","",ASC('②個人種目申込'!E26+1988)&amp;ASC(IF(LEN('②個人種目申込'!F26)=1,"0"&amp;'②個人種目申込'!F26,'②個人種目申込'!F26))&amp;ASC(IF(LEN('②個人種目申込'!G26)=1,"0"&amp;'②個人種目申込'!G26,'②個人種目申込'!G26)))</f>
      </c>
      <c r="G20" s="145">
        <f t="shared" si="0"/>
      </c>
      <c r="H20" s="145">
        <f>ASC('②個人種目申込'!H26)</f>
      </c>
      <c r="I20" s="145"/>
      <c r="J20" s="145" t="e">
        <f>ASC(②個人種目申込!#REF!)</f>
        <v>#REF!</v>
      </c>
      <c r="K20" s="145">
        <f>'②個人種目申込'!I26</f>
      </c>
      <c r="L20" s="146">
        <f>IF(K20="","",ASC(PHONETIC('①基本データ入力'!$D$12)))</f>
      </c>
      <c r="M20" s="146"/>
      <c r="N20" s="146"/>
      <c r="O20" s="146"/>
      <c r="P20" s="146"/>
      <c r="Q20" s="146"/>
      <c r="R20" s="145">
        <f>ASC(IF('②個人種目申込'!K26="自由形",10,IF('②個人種目申込'!K26="背泳ぎ",20,IF('②個人種目申込'!K26="平泳ぎ",30,IF('②個人種目申込'!K26="バタフライ",40,IF('②個人種目申込'!K26="個人メドレー",50,"")))))&amp;IF('②個人種目申込'!J26="50","050",'②個人種目申込'!J26))</f>
      </c>
      <c r="S20" s="145">
        <f>IF(R20="","",ASC(IF(LEN('②個人種目申込'!L26)=1,"0"&amp;'②個人種目申込'!L26,'②個人種目申込'!L26))&amp;ASC(IF(LEN('②個人種目申込'!M26)=1,"0"&amp;'②個人種目申込'!M26,'②個人種目申込'!M26))&amp;"."&amp;ASC(IF(LEN('②個人種目申込'!N26)=1,"0"&amp;'②個人種目申込'!N26,'②個人種目申込'!N26)))</f>
      </c>
      <c r="T20" s="145">
        <f>ASC(IF('②個人種目申込'!P26="自由形",10,IF('②個人種目申込'!P26="背泳ぎ",20,IF('②個人種目申込'!P26="平泳ぎ",30,IF('②個人種目申込'!P26="バタフライ",40,IF('②個人種目申込'!P26="個人メドレー",50,"")))))&amp;IF('②個人種目申込'!O26="50","050",'②個人種目申込'!O26))</f>
      </c>
      <c r="U20" s="145">
        <f>IF(T20="","",ASC(IF(LEN('②個人種目申込'!Q26)=1,"0"&amp;'②個人種目申込'!Q26,'②個人種目申込'!Q26))&amp;ASC(IF(LEN('②個人種目申込'!R26)=1,"0"&amp;'②個人種目申込'!R26,'②個人種目申込'!R26))&amp;"."&amp;ASC(IF(LEN('②個人種目申込'!S26)=1,"0"&amp;'②個人種目申込'!S26,'②個人種目申込'!S26)))</f>
      </c>
      <c r="V20" s="146" t="s">
        <v>156</v>
      </c>
      <c r="W20" s="146" t="s">
        <v>156</v>
      </c>
      <c r="X20" s="146" t="s">
        <v>156</v>
      </c>
      <c r="Y20" s="146" t="s">
        <v>156</v>
      </c>
      <c r="Z20" s="146" t="s">
        <v>156</v>
      </c>
      <c r="AA20" s="146" t="s">
        <v>156</v>
      </c>
      <c r="AB20" s="146" t="s">
        <v>156</v>
      </c>
      <c r="AC20" s="146" t="s">
        <v>156</v>
      </c>
      <c r="AD20" s="146" t="s">
        <v>156</v>
      </c>
      <c r="AE20" s="146" t="s">
        <v>156</v>
      </c>
      <c r="AF20" s="146" t="s">
        <v>156</v>
      </c>
      <c r="AG20" s="146" t="s">
        <v>156</v>
      </c>
      <c r="AH20" s="146" t="s">
        <v>156</v>
      </c>
      <c r="AI20" s="146" t="s">
        <v>156</v>
      </c>
      <c r="AJ20" s="146" t="s">
        <v>156</v>
      </c>
      <c r="AK20" s="146" t="s">
        <v>156</v>
      </c>
    </row>
    <row r="21" spans="1:37" ht="13.5">
      <c r="A21" s="145">
        <v>20</v>
      </c>
      <c r="B21" s="145"/>
      <c r="C21" s="145">
        <f>IF('②個人種目申込'!B27="","",ASC(IF('②個人種目申込'!B27="男子",1,2)))</f>
      </c>
      <c r="D21" s="145">
        <f>IF('②個人種目申込'!C27="","",'②個人種目申込'!C27)</f>
      </c>
      <c r="E21" s="145">
        <f>ASC('②個人種目申込'!D27)</f>
      </c>
      <c r="F21" s="145">
        <f>IF('②個人種目申込'!E27="","",ASC('②個人種目申込'!E27+1988)&amp;ASC(IF(LEN('②個人種目申込'!F27)=1,"0"&amp;'②個人種目申込'!F27,'②個人種目申込'!F27))&amp;ASC(IF(LEN('②個人種目申込'!G27)=1,"0"&amp;'②個人種目申込'!G27,'②個人種目申込'!G27)))</f>
      </c>
      <c r="G21" s="145">
        <f t="shared" si="0"/>
      </c>
      <c r="H21" s="145">
        <f>ASC('②個人種目申込'!H27)</f>
      </c>
      <c r="I21" s="145"/>
      <c r="J21" s="145" t="e">
        <f>ASC(②個人種目申込!#REF!)</f>
        <v>#REF!</v>
      </c>
      <c r="K21" s="145">
        <f>'②個人種目申込'!I27</f>
      </c>
      <c r="L21" s="146">
        <f>IF(K21="","",ASC(PHONETIC('①基本データ入力'!$D$12)))</f>
      </c>
      <c r="M21" s="146"/>
      <c r="N21" s="146"/>
      <c r="O21" s="146"/>
      <c r="P21" s="146"/>
      <c r="Q21" s="146"/>
      <c r="R21" s="145">
        <f>ASC(IF('②個人種目申込'!K27="自由形",10,IF('②個人種目申込'!K27="背泳ぎ",20,IF('②個人種目申込'!K27="平泳ぎ",30,IF('②個人種目申込'!K27="バタフライ",40,IF('②個人種目申込'!K27="個人メドレー",50,"")))))&amp;IF('②個人種目申込'!J27="50","050",'②個人種目申込'!J27))</f>
      </c>
      <c r="S21" s="145">
        <f>IF(R21="","",ASC(IF(LEN('②個人種目申込'!L27)=1,"0"&amp;'②個人種目申込'!L27,'②個人種目申込'!L27))&amp;ASC(IF(LEN('②個人種目申込'!M27)=1,"0"&amp;'②個人種目申込'!M27,'②個人種目申込'!M27))&amp;"."&amp;ASC(IF(LEN('②個人種目申込'!N27)=1,"0"&amp;'②個人種目申込'!N27,'②個人種目申込'!N27)))</f>
      </c>
      <c r="T21" s="145">
        <f>ASC(IF('②個人種目申込'!P27="自由形",10,IF('②個人種目申込'!P27="背泳ぎ",20,IF('②個人種目申込'!P27="平泳ぎ",30,IF('②個人種目申込'!P27="バタフライ",40,IF('②個人種目申込'!P27="個人メドレー",50,"")))))&amp;IF('②個人種目申込'!O27="50","050",'②個人種目申込'!O27))</f>
      </c>
      <c r="U21" s="145">
        <f>IF(T21="","",ASC(IF(LEN('②個人種目申込'!Q27)=1,"0"&amp;'②個人種目申込'!Q27,'②個人種目申込'!Q27))&amp;ASC(IF(LEN('②個人種目申込'!R27)=1,"0"&amp;'②個人種目申込'!R27,'②個人種目申込'!R27))&amp;"."&amp;ASC(IF(LEN('②個人種目申込'!S27)=1,"0"&amp;'②個人種目申込'!S27,'②個人種目申込'!S27)))</f>
      </c>
      <c r="V21" s="146" t="s">
        <v>156</v>
      </c>
      <c r="W21" s="146" t="s">
        <v>156</v>
      </c>
      <c r="X21" s="146" t="s">
        <v>156</v>
      </c>
      <c r="Y21" s="146" t="s">
        <v>156</v>
      </c>
      <c r="Z21" s="146" t="s">
        <v>156</v>
      </c>
      <c r="AA21" s="146" t="s">
        <v>156</v>
      </c>
      <c r="AB21" s="146" t="s">
        <v>156</v>
      </c>
      <c r="AC21" s="146" t="s">
        <v>156</v>
      </c>
      <c r="AD21" s="146" t="s">
        <v>156</v>
      </c>
      <c r="AE21" s="146" t="s">
        <v>156</v>
      </c>
      <c r="AF21" s="146" t="s">
        <v>156</v>
      </c>
      <c r="AG21" s="146" t="s">
        <v>156</v>
      </c>
      <c r="AH21" s="146" t="s">
        <v>156</v>
      </c>
      <c r="AI21" s="146" t="s">
        <v>156</v>
      </c>
      <c r="AJ21" s="146" t="s">
        <v>156</v>
      </c>
      <c r="AK21" s="146" t="s">
        <v>156</v>
      </c>
    </row>
    <row r="22" spans="1:37" ht="13.5">
      <c r="A22" s="145">
        <v>21</v>
      </c>
      <c r="B22" s="145"/>
      <c r="C22" s="145">
        <f>IF('②個人種目申込'!B28="","",ASC(IF('②個人種目申込'!B28="男子",1,2)))</f>
      </c>
      <c r="D22" s="145">
        <f>IF('②個人種目申込'!C28="","",'②個人種目申込'!C28)</f>
      </c>
      <c r="E22" s="145">
        <f>ASC('②個人種目申込'!D28)</f>
      </c>
      <c r="F22" s="145">
        <f>IF('②個人種目申込'!E28="","",ASC('②個人種目申込'!E28+1988)&amp;ASC(IF(LEN('②個人種目申込'!F28)=1,"0"&amp;'②個人種目申込'!F28,'②個人種目申込'!F28))&amp;ASC(IF(LEN('②個人種目申込'!G28)=1,"0"&amp;'②個人種目申込'!G28,'②個人種目申込'!G28)))</f>
      </c>
      <c r="G22" s="145">
        <f t="shared" si="0"/>
      </c>
      <c r="H22" s="145">
        <f>ASC('②個人種目申込'!H28)</f>
      </c>
      <c r="I22" s="145"/>
      <c r="J22" s="145" t="e">
        <f>ASC(②個人種目申込!#REF!)</f>
        <v>#REF!</v>
      </c>
      <c r="K22" s="145">
        <f>'②個人種目申込'!I28</f>
      </c>
      <c r="L22" s="146">
        <f>IF(K22="","",ASC(PHONETIC('①基本データ入力'!$D$12)))</f>
      </c>
      <c r="M22" s="146"/>
      <c r="N22" s="146"/>
      <c r="O22" s="146"/>
      <c r="P22" s="146"/>
      <c r="Q22" s="146"/>
      <c r="R22" s="145">
        <f>ASC(IF('②個人種目申込'!K28="自由形",10,IF('②個人種目申込'!K28="背泳ぎ",20,IF('②個人種目申込'!K28="平泳ぎ",30,IF('②個人種目申込'!K28="バタフライ",40,IF('②個人種目申込'!K28="個人メドレー",50,"")))))&amp;IF('②個人種目申込'!J28="50","050",'②個人種目申込'!J28))</f>
      </c>
      <c r="S22" s="145">
        <f>IF(R22="","",ASC(IF(LEN('②個人種目申込'!L28)=1,"0"&amp;'②個人種目申込'!L28,'②個人種目申込'!L28))&amp;ASC(IF(LEN('②個人種目申込'!M28)=1,"0"&amp;'②個人種目申込'!M28,'②個人種目申込'!M28))&amp;"."&amp;ASC(IF(LEN('②個人種目申込'!N28)=1,"0"&amp;'②個人種目申込'!N28,'②個人種目申込'!N28)))</f>
      </c>
      <c r="T22" s="145">
        <f>ASC(IF('②個人種目申込'!P28="自由形",10,IF('②個人種目申込'!P28="背泳ぎ",20,IF('②個人種目申込'!P28="平泳ぎ",30,IF('②個人種目申込'!P28="バタフライ",40,IF('②個人種目申込'!P28="個人メドレー",50,"")))))&amp;IF('②個人種目申込'!O28="50","050",'②個人種目申込'!O28))</f>
      </c>
      <c r="U22" s="145">
        <f>IF(T22="","",ASC(IF(LEN('②個人種目申込'!Q28)=1,"0"&amp;'②個人種目申込'!Q28,'②個人種目申込'!Q28))&amp;ASC(IF(LEN('②個人種目申込'!R28)=1,"0"&amp;'②個人種目申込'!R28,'②個人種目申込'!R28))&amp;"."&amp;ASC(IF(LEN('②個人種目申込'!S28)=1,"0"&amp;'②個人種目申込'!S28,'②個人種目申込'!S28)))</f>
      </c>
      <c r="V22" s="146" t="s">
        <v>156</v>
      </c>
      <c r="W22" s="146" t="s">
        <v>156</v>
      </c>
      <c r="X22" s="146" t="s">
        <v>156</v>
      </c>
      <c r="Y22" s="146" t="s">
        <v>156</v>
      </c>
      <c r="Z22" s="146" t="s">
        <v>156</v>
      </c>
      <c r="AA22" s="146" t="s">
        <v>156</v>
      </c>
      <c r="AB22" s="146" t="s">
        <v>156</v>
      </c>
      <c r="AC22" s="146" t="s">
        <v>156</v>
      </c>
      <c r="AD22" s="146" t="s">
        <v>156</v>
      </c>
      <c r="AE22" s="146" t="s">
        <v>156</v>
      </c>
      <c r="AF22" s="146" t="s">
        <v>156</v>
      </c>
      <c r="AG22" s="146" t="s">
        <v>156</v>
      </c>
      <c r="AH22" s="146" t="s">
        <v>156</v>
      </c>
      <c r="AI22" s="146" t="s">
        <v>156</v>
      </c>
      <c r="AJ22" s="146" t="s">
        <v>156</v>
      </c>
      <c r="AK22" s="146" t="s">
        <v>156</v>
      </c>
    </row>
    <row r="23" spans="1:37" ht="13.5">
      <c r="A23" s="145">
        <v>22</v>
      </c>
      <c r="B23" s="145"/>
      <c r="C23" s="145">
        <f>IF('②個人種目申込'!B29="","",ASC(IF('②個人種目申込'!B29="男子",1,2)))</f>
      </c>
      <c r="D23" s="145">
        <f>IF('②個人種目申込'!C29="","",'②個人種目申込'!C29)</f>
      </c>
      <c r="E23" s="145">
        <f>ASC('②個人種目申込'!D29)</f>
      </c>
      <c r="F23" s="145">
        <f>IF('②個人種目申込'!E29="","",ASC('②個人種目申込'!E29+1988)&amp;ASC(IF(LEN('②個人種目申込'!F29)=1,"0"&amp;'②個人種目申込'!F29,'②個人種目申込'!F29))&amp;ASC(IF(LEN('②個人種目申込'!G29)=1,"0"&amp;'②個人種目申込'!G29,'②個人種目申込'!G29)))</f>
      </c>
      <c r="G23" s="145">
        <f t="shared" si="0"/>
      </c>
      <c r="H23" s="145">
        <f>ASC('②個人種目申込'!H29)</f>
      </c>
      <c r="I23" s="145"/>
      <c r="J23" s="145" t="e">
        <f>ASC(②個人種目申込!#REF!)</f>
        <v>#REF!</v>
      </c>
      <c r="K23" s="145">
        <f>'②個人種目申込'!I29</f>
      </c>
      <c r="L23" s="146">
        <f>IF(K23="","",ASC(PHONETIC('①基本データ入力'!$D$12)))</f>
      </c>
      <c r="M23" s="146"/>
      <c r="N23" s="146"/>
      <c r="O23" s="146"/>
      <c r="P23" s="146"/>
      <c r="Q23" s="146"/>
      <c r="R23" s="145">
        <f>ASC(IF('②個人種目申込'!K29="自由形",10,IF('②個人種目申込'!K29="背泳ぎ",20,IF('②個人種目申込'!K29="平泳ぎ",30,IF('②個人種目申込'!K29="バタフライ",40,IF('②個人種目申込'!K29="個人メドレー",50,"")))))&amp;IF('②個人種目申込'!J29="50","050",'②個人種目申込'!J29))</f>
      </c>
      <c r="S23" s="145">
        <f>IF(R23="","",ASC(IF(LEN('②個人種目申込'!L29)=1,"0"&amp;'②個人種目申込'!L29,'②個人種目申込'!L29))&amp;ASC(IF(LEN('②個人種目申込'!M29)=1,"0"&amp;'②個人種目申込'!M29,'②個人種目申込'!M29))&amp;"."&amp;ASC(IF(LEN('②個人種目申込'!N29)=1,"0"&amp;'②個人種目申込'!N29,'②個人種目申込'!N29)))</f>
      </c>
      <c r="T23" s="145">
        <f>ASC(IF('②個人種目申込'!P29="自由形",10,IF('②個人種目申込'!P29="背泳ぎ",20,IF('②個人種目申込'!P29="平泳ぎ",30,IF('②個人種目申込'!P29="バタフライ",40,IF('②個人種目申込'!P29="個人メドレー",50,"")))))&amp;IF('②個人種目申込'!O29="50","050",'②個人種目申込'!O29))</f>
      </c>
      <c r="U23" s="145">
        <f>IF(T23="","",ASC(IF(LEN('②個人種目申込'!Q29)=1,"0"&amp;'②個人種目申込'!Q29,'②個人種目申込'!Q29))&amp;ASC(IF(LEN('②個人種目申込'!R29)=1,"0"&amp;'②個人種目申込'!R29,'②個人種目申込'!R29))&amp;"."&amp;ASC(IF(LEN('②個人種目申込'!S29)=1,"0"&amp;'②個人種目申込'!S29,'②個人種目申込'!S29)))</f>
      </c>
      <c r="V23" s="146" t="s">
        <v>156</v>
      </c>
      <c r="W23" s="146" t="s">
        <v>156</v>
      </c>
      <c r="X23" s="146" t="s">
        <v>156</v>
      </c>
      <c r="Y23" s="146" t="s">
        <v>156</v>
      </c>
      <c r="Z23" s="146" t="s">
        <v>156</v>
      </c>
      <c r="AA23" s="146" t="s">
        <v>156</v>
      </c>
      <c r="AB23" s="146" t="s">
        <v>156</v>
      </c>
      <c r="AC23" s="146" t="s">
        <v>156</v>
      </c>
      <c r="AD23" s="146" t="s">
        <v>156</v>
      </c>
      <c r="AE23" s="146" t="s">
        <v>156</v>
      </c>
      <c r="AF23" s="146" t="s">
        <v>156</v>
      </c>
      <c r="AG23" s="146" t="s">
        <v>156</v>
      </c>
      <c r="AH23" s="146" t="s">
        <v>156</v>
      </c>
      <c r="AI23" s="146" t="s">
        <v>156</v>
      </c>
      <c r="AJ23" s="146" t="s">
        <v>156</v>
      </c>
      <c r="AK23" s="146" t="s">
        <v>156</v>
      </c>
    </row>
    <row r="24" spans="1:37" ht="13.5">
      <c r="A24" s="145">
        <v>23</v>
      </c>
      <c r="B24" s="145"/>
      <c r="C24" s="145">
        <f>IF('②個人種目申込'!B30="","",ASC(IF('②個人種目申込'!B30="男子",1,2)))</f>
      </c>
      <c r="D24" s="145">
        <f>IF('②個人種目申込'!C30="","",'②個人種目申込'!C30)</f>
      </c>
      <c r="E24" s="145">
        <f>ASC('②個人種目申込'!D30)</f>
      </c>
      <c r="F24" s="145">
        <f>IF('②個人種目申込'!E30="","",ASC('②個人種目申込'!E30+1988)&amp;ASC(IF(LEN('②個人種目申込'!F30)=1,"0"&amp;'②個人種目申込'!F30,'②個人種目申込'!F30))&amp;ASC(IF(LEN('②個人種目申込'!G30)=1,"0"&amp;'②個人種目申込'!G30,'②個人種目申込'!G30)))</f>
      </c>
      <c r="G24" s="145">
        <f t="shared" si="0"/>
      </c>
      <c r="H24" s="145">
        <f>ASC('②個人種目申込'!H30)</f>
      </c>
      <c r="I24" s="145"/>
      <c r="J24" s="145" t="e">
        <f>ASC(②個人種目申込!#REF!)</f>
        <v>#REF!</v>
      </c>
      <c r="K24" s="145">
        <f>'②個人種目申込'!I30</f>
      </c>
      <c r="L24" s="146">
        <f>IF(K24="","",ASC(PHONETIC('①基本データ入力'!$D$12)))</f>
      </c>
      <c r="M24" s="146"/>
      <c r="N24" s="146"/>
      <c r="O24" s="146"/>
      <c r="P24" s="146"/>
      <c r="Q24" s="146"/>
      <c r="R24" s="145">
        <f>ASC(IF('②個人種目申込'!K30="自由形",10,IF('②個人種目申込'!K30="背泳ぎ",20,IF('②個人種目申込'!K30="平泳ぎ",30,IF('②個人種目申込'!K30="バタフライ",40,IF('②個人種目申込'!K30="個人メドレー",50,"")))))&amp;IF('②個人種目申込'!J30="50","050",'②個人種目申込'!J30))</f>
      </c>
      <c r="S24" s="145">
        <f>IF(R24="","",ASC(IF(LEN('②個人種目申込'!L30)=1,"0"&amp;'②個人種目申込'!L30,'②個人種目申込'!L30))&amp;ASC(IF(LEN('②個人種目申込'!M30)=1,"0"&amp;'②個人種目申込'!M30,'②個人種目申込'!M30))&amp;"."&amp;ASC(IF(LEN('②個人種目申込'!N30)=1,"0"&amp;'②個人種目申込'!N30,'②個人種目申込'!N30)))</f>
      </c>
      <c r="T24" s="145">
        <f>ASC(IF('②個人種目申込'!P30="自由形",10,IF('②個人種目申込'!P30="背泳ぎ",20,IF('②個人種目申込'!P30="平泳ぎ",30,IF('②個人種目申込'!P30="バタフライ",40,IF('②個人種目申込'!P30="個人メドレー",50,"")))))&amp;IF('②個人種目申込'!O30="50","050",'②個人種目申込'!O30))</f>
      </c>
      <c r="U24" s="145">
        <f>IF(T24="","",ASC(IF(LEN('②個人種目申込'!Q30)=1,"0"&amp;'②個人種目申込'!Q30,'②個人種目申込'!Q30))&amp;ASC(IF(LEN('②個人種目申込'!R30)=1,"0"&amp;'②個人種目申込'!R30,'②個人種目申込'!R30))&amp;"."&amp;ASC(IF(LEN('②個人種目申込'!S30)=1,"0"&amp;'②個人種目申込'!S30,'②個人種目申込'!S30)))</f>
      </c>
      <c r="V24" s="146" t="s">
        <v>156</v>
      </c>
      <c r="W24" s="146" t="s">
        <v>156</v>
      </c>
      <c r="X24" s="146" t="s">
        <v>156</v>
      </c>
      <c r="Y24" s="146" t="s">
        <v>156</v>
      </c>
      <c r="Z24" s="146" t="s">
        <v>156</v>
      </c>
      <c r="AA24" s="146" t="s">
        <v>156</v>
      </c>
      <c r="AB24" s="146" t="s">
        <v>156</v>
      </c>
      <c r="AC24" s="146" t="s">
        <v>156</v>
      </c>
      <c r="AD24" s="146" t="s">
        <v>156</v>
      </c>
      <c r="AE24" s="146" t="s">
        <v>156</v>
      </c>
      <c r="AF24" s="146" t="s">
        <v>156</v>
      </c>
      <c r="AG24" s="146" t="s">
        <v>156</v>
      </c>
      <c r="AH24" s="146" t="s">
        <v>156</v>
      </c>
      <c r="AI24" s="146" t="s">
        <v>156</v>
      </c>
      <c r="AJ24" s="146" t="s">
        <v>156</v>
      </c>
      <c r="AK24" s="146" t="s">
        <v>156</v>
      </c>
    </row>
    <row r="25" spans="1:37" ht="13.5">
      <c r="A25" s="145">
        <v>24</v>
      </c>
      <c r="B25" s="145"/>
      <c r="C25" s="145">
        <f>IF('②個人種目申込'!B31="","",ASC(IF('②個人種目申込'!B31="男子",1,2)))</f>
      </c>
      <c r="D25" s="145">
        <f>IF('②個人種目申込'!C31="","",'②個人種目申込'!C31)</f>
      </c>
      <c r="E25" s="145">
        <f>ASC('②個人種目申込'!D31)</f>
      </c>
      <c r="F25" s="145">
        <f>IF('②個人種目申込'!E31="","",ASC('②個人種目申込'!E31+1988)&amp;ASC(IF(LEN('②個人種目申込'!F31)=1,"0"&amp;'②個人種目申込'!F31,'②個人種目申込'!F31))&amp;ASC(IF(LEN('②個人種目申込'!G31)=1,"0"&amp;'②個人種目申込'!G31,'②個人種目申込'!G31)))</f>
      </c>
      <c r="G25" s="145">
        <f t="shared" si="0"/>
      </c>
      <c r="H25" s="145">
        <f>ASC('②個人種目申込'!H31)</f>
      </c>
      <c r="I25" s="145"/>
      <c r="J25" s="145" t="e">
        <f>ASC(②個人種目申込!#REF!)</f>
        <v>#REF!</v>
      </c>
      <c r="K25" s="145">
        <f>'②個人種目申込'!I31</f>
      </c>
      <c r="L25" s="146">
        <f>IF(K25="","",ASC(PHONETIC('①基本データ入力'!$D$12)))</f>
      </c>
      <c r="M25" s="146"/>
      <c r="N25" s="146"/>
      <c r="O25" s="146"/>
      <c r="P25" s="146"/>
      <c r="Q25" s="146"/>
      <c r="R25" s="145">
        <f>ASC(IF('②個人種目申込'!K31="自由形",10,IF('②個人種目申込'!K31="背泳ぎ",20,IF('②個人種目申込'!K31="平泳ぎ",30,IF('②個人種目申込'!K31="バタフライ",40,IF('②個人種目申込'!K31="個人メドレー",50,"")))))&amp;IF('②個人種目申込'!J31="50","050",'②個人種目申込'!J31))</f>
      </c>
      <c r="S25" s="145">
        <f>IF(R25="","",ASC(IF(LEN('②個人種目申込'!L31)=1,"0"&amp;'②個人種目申込'!L31,'②個人種目申込'!L31))&amp;ASC(IF(LEN('②個人種目申込'!M31)=1,"0"&amp;'②個人種目申込'!M31,'②個人種目申込'!M31))&amp;"."&amp;ASC(IF(LEN('②個人種目申込'!N31)=1,"0"&amp;'②個人種目申込'!N31,'②個人種目申込'!N31)))</f>
      </c>
      <c r="T25" s="145">
        <f>ASC(IF('②個人種目申込'!P31="自由形",10,IF('②個人種目申込'!P31="背泳ぎ",20,IF('②個人種目申込'!P31="平泳ぎ",30,IF('②個人種目申込'!P31="バタフライ",40,IF('②個人種目申込'!P31="個人メドレー",50,"")))))&amp;IF('②個人種目申込'!O31="50","050",'②個人種目申込'!O31))</f>
      </c>
      <c r="U25" s="145">
        <f>IF(T25="","",ASC(IF(LEN('②個人種目申込'!Q31)=1,"0"&amp;'②個人種目申込'!Q31,'②個人種目申込'!Q31))&amp;ASC(IF(LEN('②個人種目申込'!R31)=1,"0"&amp;'②個人種目申込'!R31,'②個人種目申込'!R31))&amp;"."&amp;ASC(IF(LEN('②個人種目申込'!S31)=1,"0"&amp;'②個人種目申込'!S31,'②個人種目申込'!S31)))</f>
      </c>
      <c r="V25" s="146" t="s">
        <v>156</v>
      </c>
      <c r="W25" s="146" t="s">
        <v>156</v>
      </c>
      <c r="X25" s="146" t="s">
        <v>156</v>
      </c>
      <c r="Y25" s="146" t="s">
        <v>156</v>
      </c>
      <c r="Z25" s="146" t="s">
        <v>156</v>
      </c>
      <c r="AA25" s="146" t="s">
        <v>156</v>
      </c>
      <c r="AB25" s="146" t="s">
        <v>156</v>
      </c>
      <c r="AC25" s="146" t="s">
        <v>156</v>
      </c>
      <c r="AD25" s="146" t="s">
        <v>156</v>
      </c>
      <c r="AE25" s="146" t="s">
        <v>156</v>
      </c>
      <c r="AF25" s="146" t="s">
        <v>156</v>
      </c>
      <c r="AG25" s="146" t="s">
        <v>156</v>
      </c>
      <c r="AH25" s="146" t="s">
        <v>156</v>
      </c>
      <c r="AI25" s="146" t="s">
        <v>156</v>
      </c>
      <c r="AJ25" s="146" t="s">
        <v>156</v>
      </c>
      <c r="AK25" s="146" t="s">
        <v>156</v>
      </c>
    </row>
    <row r="26" spans="1:37" ht="13.5">
      <c r="A26" s="145">
        <v>25</v>
      </c>
      <c r="B26" s="145"/>
      <c r="C26" s="145">
        <f>IF('②個人種目申込'!B32="","",ASC(IF('②個人種目申込'!B32="男子",1,2)))</f>
      </c>
      <c r="D26" s="145">
        <f>IF('②個人種目申込'!C32="","",'②個人種目申込'!C32)</f>
      </c>
      <c r="E26" s="145">
        <f>ASC('②個人種目申込'!D32)</f>
      </c>
      <c r="F26" s="145">
        <f>IF('②個人種目申込'!E32="","",ASC('②個人種目申込'!E32+1988)&amp;ASC(IF(LEN('②個人種目申込'!F32)=1,"0"&amp;'②個人種目申込'!F32,'②個人種目申込'!F32))&amp;ASC(IF(LEN('②個人種目申込'!G32)=1,"0"&amp;'②個人種目申込'!G32,'②個人種目申込'!G32)))</f>
      </c>
      <c r="G26" s="145">
        <f t="shared" si="0"/>
      </c>
      <c r="H26" s="145">
        <f>ASC('②個人種目申込'!H32)</f>
      </c>
      <c r="I26" s="145"/>
      <c r="J26" s="145" t="e">
        <f>ASC(②個人種目申込!#REF!)</f>
        <v>#REF!</v>
      </c>
      <c r="K26" s="145">
        <f>'②個人種目申込'!I32</f>
      </c>
      <c r="L26" s="146">
        <f>IF(K26="","",ASC(PHONETIC('①基本データ入力'!$D$12)))</f>
      </c>
      <c r="M26" s="146"/>
      <c r="N26" s="146"/>
      <c r="O26" s="146"/>
      <c r="P26" s="146"/>
      <c r="Q26" s="146"/>
      <c r="R26" s="145">
        <f>ASC(IF('②個人種目申込'!K32="自由形",10,IF('②個人種目申込'!K32="背泳ぎ",20,IF('②個人種目申込'!K32="平泳ぎ",30,IF('②個人種目申込'!K32="バタフライ",40,IF('②個人種目申込'!K32="個人メドレー",50,"")))))&amp;IF('②個人種目申込'!J32="50","050",'②個人種目申込'!J32))</f>
      </c>
      <c r="S26" s="145">
        <f>IF(R26="","",ASC(IF(LEN('②個人種目申込'!L32)=1,"0"&amp;'②個人種目申込'!L32,'②個人種目申込'!L32))&amp;ASC(IF(LEN('②個人種目申込'!M32)=1,"0"&amp;'②個人種目申込'!M32,'②個人種目申込'!M32))&amp;"."&amp;ASC(IF(LEN('②個人種目申込'!N32)=1,"0"&amp;'②個人種目申込'!N32,'②個人種目申込'!N32)))</f>
      </c>
      <c r="T26" s="145">
        <f>ASC(IF('②個人種目申込'!P32="自由形",10,IF('②個人種目申込'!P32="背泳ぎ",20,IF('②個人種目申込'!P32="平泳ぎ",30,IF('②個人種目申込'!P32="バタフライ",40,IF('②個人種目申込'!P32="個人メドレー",50,"")))))&amp;IF('②個人種目申込'!O32="50","050",'②個人種目申込'!O32))</f>
      </c>
      <c r="U26" s="145">
        <f>IF(T26="","",ASC(IF(LEN('②個人種目申込'!Q32)=1,"0"&amp;'②個人種目申込'!Q32,'②個人種目申込'!Q32))&amp;ASC(IF(LEN('②個人種目申込'!R32)=1,"0"&amp;'②個人種目申込'!R32,'②個人種目申込'!R32))&amp;"."&amp;ASC(IF(LEN('②個人種目申込'!S32)=1,"0"&amp;'②個人種目申込'!S32,'②個人種目申込'!S32)))</f>
      </c>
      <c r="V26" s="146" t="s">
        <v>156</v>
      </c>
      <c r="W26" s="146" t="s">
        <v>156</v>
      </c>
      <c r="X26" s="146" t="s">
        <v>156</v>
      </c>
      <c r="Y26" s="146" t="s">
        <v>156</v>
      </c>
      <c r="Z26" s="146" t="s">
        <v>156</v>
      </c>
      <c r="AA26" s="146" t="s">
        <v>156</v>
      </c>
      <c r="AB26" s="146" t="s">
        <v>156</v>
      </c>
      <c r="AC26" s="146" t="s">
        <v>156</v>
      </c>
      <c r="AD26" s="146" t="s">
        <v>156</v>
      </c>
      <c r="AE26" s="146" t="s">
        <v>156</v>
      </c>
      <c r="AF26" s="146" t="s">
        <v>156</v>
      </c>
      <c r="AG26" s="146" t="s">
        <v>156</v>
      </c>
      <c r="AH26" s="146" t="s">
        <v>156</v>
      </c>
      <c r="AI26" s="146" t="s">
        <v>156</v>
      </c>
      <c r="AJ26" s="146" t="s">
        <v>156</v>
      </c>
      <c r="AK26" s="146" t="s">
        <v>156</v>
      </c>
    </row>
    <row r="27" ht="13.5"/>
  </sheetData>
  <sheetProtection/>
  <mergeCells count="1">
    <mergeCell ref="BL1:BN1"/>
  </mergeCells>
  <dataValidations count="4">
    <dataValidation allowBlank="1" showInputMessage="1" showErrorMessage="1" imeMode="off" sqref="Q27:AK65536 V2:AK26 B27:C65536 B1:C1 F1:J1 Q1:AK1 F27:J65536 AP1:AV65536"/>
    <dataValidation allowBlank="1" showInputMessage="1" showErrorMessage="1" imeMode="on" sqref="O27:O65536 M27:M65536 O1 K1 M1 K27:K65536"/>
    <dataValidation allowBlank="1" showInputMessage="1" showErrorMessage="1" imeMode="halfKatakana" sqref="P27:P65536 AO21:AO65536 N27:N65536 E1 L1 N1 P1 E27:E65536 L27:L65536 AO1:AO12"/>
    <dataValidation allowBlank="1" showInputMessage="1" showErrorMessage="1" imeMode="hiragana" sqref="D1 D27:D65536 AN1:AN65536"/>
  </dataValidation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69"/>
  <sheetViews>
    <sheetView zoomScalePageLayoutView="0" workbookViewId="0" topLeftCell="A31">
      <selection activeCell="A56" sqref="A56"/>
    </sheetView>
  </sheetViews>
  <sheetFormatPr defaultColWidth="9.00390625" defaultRowHeight="13.5"/>
  <cols>
    <col min="1" max="1" width="8.00390625" style="0" customWidth="1"/>
    <col min="2" max="2" width="2.125" style="0" customWidth="1"/>
    <col min="3" max="3" width="3.25390625" style="1" customWidth="1"/>
    <col min="4" max="4" width="14.00390625" style="0" customWidth="1"/>
    <col min="5" max="5" width="8.00390625" style="0" customWidth="1"/>
    <col min="6" max="6" width="22.50390625" style="153" customWidth="1"/>
    <col min="7" max="7" width="8.25390625" style="153" customWidth="1"/>
    <col min="8" max="8" width="32.50390625" style="154" customWidth="1"/>
    <col min="9" max="10" width="10.50390625" style="153" customWidth="1"/>
    <col min="11" max="11" width="2.375" style="170" customWidth="1"/>
    <col min="12" max="12" width="3.00390625" style="0" customWidth="1"/>
  </cols>
  <sheetData>
    <row r="1" spans="1:9" ht="21.75" customHeight="1">
      <c r="A1" s="149" t="s">
        <v>213</v>
      </c>
      <c r="B1" s="30"/>
      <c r="C1" s="30"/>
      <c r="D1" s="30"/>
      <c r="E1" s="30"/>
      <c r="F1" s="151"/>
      <c r="G1" s="151"/>
      <c r="H1" s="151"/>
      <c r="I1" s="151"/>
    </row>
    <row r="2" spans="1:9" ht="12" customHeight="1">
      <c r="A2" s="149"/>
      <c r="B2" s="30"/>
      <c r="C2" s="30"/>
      <c r="D2" s="30"/>
      <c r="E2" s="30"/>
      <c r="F2" s="151"/>
      <c r="G2" s="151"/>
      <c r="H2" s="151"/>
      <c r="I2" s="151"/>
    </row>
    <row r="3" spans="1:12" ht="12" customHeight="1">
      <c r="A3" s="3" t="s">
        <v>214</v>
      </c>
      <c r="B3" s="3" t="s">
        <v>215</v>
      </c>
      <c r="C3" s="150" t="s">
        <v>216</v>
      </c>
      <c r="D3" s="3" t="s">
        <v>217</v>
      </c>
      <c r="E3" s="171" t="s">
        <v>570</v>
      </c>
      <c r="F3" s="152" t="s">
        <v>218</v>
      </c>
      <c r="G3" s="152" t="s">
        <v>219</v>
      </c>
      <c r="H3" s="153" t="s">
        <v>449</v>
      </c>
      <c r="I3" s="152" t="s">
        <v>220</v>
      </c>
      <c r="J3" s="153" t="s">
        <v>450</v>
      </c>
      <c r="K3" s="3"/>
      <c r="L3" s="150"/>
    </row>
    <row r="4" spans="1:12" ht="12" customHeight="1">
      <c r="A4" s="3"/>
      <c r="B4" s="3" t="s">
        <v>221</v>
      </c>
      <c r="C4" s="150" t="s">
        <v>43</v>
      </c>
      <c r="D4" s="3" t="s">
        <v>222</v>
      </c>
      <c r="E4" s="171" t="s">
        <v>571</v>
      </c>
      <c r="F4" s="152" t="s">
        <v>223</v>
      </c>
      <c r="G4" s="152" t="s">
        <v>224</v>
      </c>
      <c r="H4" s="153" t="s">
        <v>451</v>
      </c>
      <c r="I4" s="152" t="s">
        <v>225</v>
      </c>
      <c r="J4" s="153" t="s">
        <v>452</v>
      </c>
      <c r="K4" s="3"/>
      <c r="L4" s="150"/>
    </row>
    <row r="5" spans="1:12" ht="12" customHeight="1">
      <c r="A5" s="3"/>
      <c r="B5" s="3" t="s">
        <v>226</v>
      </c>
      <c r="C5" s="150" t="s">
        <v>227</v>
      </c>
      <c r="D5" s="3" t="s">
        <v>228</v>
      </c>
      <c r="E5" s="171" t="s">
        <v>572</v>
      </c>
      <c r="F5" s="152" t="s">
        <v>229</v>
      </c>
      <c r="G5" s="152" t="s">
        <v>230</v>
      </c>
      <c r="H5" s="153" t="s">
        <v>453</v>
      </c>
      <c r="I5" s="152" t="s">
        <v>231</v>
      </c>
      <c r="J5" s="153" t="s">
        <v>454</v>
      </c>
      <c r="K5" s="3"/>
      <c r="L5" s="150"/>
    </row>
    <row r="6" spans="1:12" ht="12" customHeight="1">
      <c r="A6" s="3"/>
      <c r="B6" s="3" t="s">
        <v>226</v>
      </c>
      <c r="C6" s="150" t="s">
        <v>232</v>
      </c>
      <c r="D6" s="3" t="s">
        <v>233</v>
      </c>
      <c r="E6" s="171" t="s">
        <v>573</v>
      </c>
      <c r="F6" s="152" t="s">
        <v>234</v>
      </c>
      <c r="G6" s="152" t="s">
        <v>235</v>
      </c>
      <c r="H6" s="153" t="s">
        <v>455</v>
      </c>
      <c r="I6" s="152" t="s">
        <v>236</v>
      </c>
      <c r="J6" s="153" t="s">
        <v>456</v>
      </c>
      <c r="K6" s="3"/>
      <c r="L6" s="150"/>
    </row>
    <row r="7" spans="1:12" ht="12" customHeight="1">
      <c r="A7" s="3"/>
      <c r="B7" s="3" t="s">
        <v>237</v>
      </c>
      <c r="C7" s="150" t="s">
        <v>180</v>
      </c>
      <c r="D7" s="3" t="s">
        <v>238</v>
      </c>
      <c r="E7" s="171" t="s">
        <v>574</v>
      </c>
      <c r="F7" s="152" t="s">
        <v>239</v>
      </c>
      <c r="G7" s="152" t="s">
        <v>240</v>
      </c>
      <c r="H7" s="153" t="s">
        <v>457</v>
      </c>
      <c r="I7" s="152" t="s">
        <v>241</v>
      </c>
      <c r="J7" s="153" t="s">
        <v>458</v>
      </c>
      <c r="K7" s="3"/>
      <c r="L7" s="150"/>
    </row>
    <row r="8" spans="1:12" ht="12" customHeight="1">
      <c r="A8" s="3"/>
      <c r="B8" s="3" t="s">
        <v>237</v>
      </c>
      <c r="C8" s="150" t="s">
        <v>42</v>
      </c>
      <c r="D8" s="3" t="s">
        <v>242</v>
      </c>
      <c r="E8" s="171" t="s">
        <v>575</v>
      </c>
      <c r="F8" s="152" t="s">
        <v>243</v>
      </c>
      <c r="G8" s="152" t="s">
        <v>244</v>
      </c>
      <c r="H8" s="153" t="s">
        <v>459</v>
      </c>
      <c r="I8" s="152" t="s">
        <v>245</v>
      </c>
      <c r="J8" s="153" t="s">
        <v>460</v>
      </c>
      <c r="K8" s="3"/>
      <c r="L8" s="150"/>
    </row>
    <row r="9" spans="1:12" ht="12" customHeight="1">
      <c r="A9" s="3"/>
      <c r="B9" s="3" t="s">
        <v>215</v>
      </c>
      <c r="C9" s="150" t="s">
        <v>246</v>
      </c>
      <c r="D9" s="3" t="s">
        <v>247</v>
      </c>
      <c r="E9" s="171" t="s">
        <v>576</v>
      </c>
      <c r="F9" s="152" t="s">
        <v>248</v>
      </c>
      <c r="G9" s="152" t="s">
        <v>249</v>
      </c>
      <c r="H9" s="153" t="s">
        <v>461</v>
      </c>
      <c r="I9" s="152" t="s">
        <v>250</v>
      </c>
      <c r="J9" s="153" t="s">
        <v>462</v>
      </c>
      <c r="K9" s="3"/>
      <c r="L9" s="150"/>
    </row>
    <row r="10" spans="1:12" ht="12" customHeight="1">
      <c r="A10" s="3"/>
      <c r="B10" s="3" t="s">
        <v>226</v>
      </c>
      <c r="C10" s="150" t="s">
        <v>251</v>
      </c>
      <c r="D10" s="3" t="s">
        <v>252</v>
      </c>
      <c r="E10" s="171" t="s">
        <v>577</v>
      </c>
      <c r="F10" s="152" t="s">
        <v>253</v>
      </c>
      <c r="G10" s="152" t="s">
        <v>254</v>
      </c>
      <c r="H10" s="153" t="s">
        <v>463</v>
      </c>
      <c r="I10" s="152" t="s">
        <v>255</v>
      </c>
      <c r="J10" s="153" t="s">
        <v>464</v>
      </c>
      <c r="K10" s="3"/>
      <c r="L10" s="150"/>
    </row>
    <row r="11" spans="1:12" ht="12" customHeight="1">
      <c r="A11" s="3"/>
      <c r="B11" s="3" t="s">
        <v>256</v>
      </c>
      <c r="C11" s="150" t="s">
        <v>257</v>
      </c>
      <c r="D11" s="3" t="s">
        <v>258</v>
      </c>
      <c r="E11" s="171" t="s">
        <v>578</v>
      </c>
      <c r="F11" s="152" t="s">
        <v>259</v>
      </c>
      <c r="G11" s="152" t="s">
        <v>260</v>
      </c>
      <c r="H11" s="153" t="s">
        <v>631</v>
      </c>
      <c r="I11" s="152" t="s">
        <v>261</v>
      </c>
      <c r="J11" s="153" t="s">
        <v>465</v>
      </c>
      <c r="K11" s="3"/>
      <c r="L11" s="150"/>
    </row>
    <row r="12" spans="1:12" ht="12" customHeight="1">
      <c r="A12" s="3"/>
      <c r="B12" s="3" t="s">
        <v>226</v>
      </c>
      <c r="C12" s="150" t="s">
        <v>262</v>
      </c>
      <c r="D12" s="3" t="s">
        <v>263</v>
      </c>
      <c r="E12" s="171" t="s">
        <v>579</v>
      </c>
      <c r="F12" s="152" t="s">
        <v>264</v>
      </c>
      <c r="G12" s="152" t="s">
        <v>265</v>
      </c>
      <c r="H12" s="153" t="s">
        <v>466</v>
      </c>
      <c r="I12" s="152" t="s">
        <v>266</v>
      </c>
      <c r="J12" s="153" t="s">
        <v>467</v>
      </c>
      <c r="K12" s="3"/>
      <c r="L12" s="150"/>
    </row>
    <row r="13" spans="1:12" ht="12" customHeight="1">
      <c r="A13" s="3"/>
      <c r="B13" s="3" t="s">
        <v>226</v>
      </c>
      <c r="C13" s="150" t="s">
        <v>267</v>
      </c>
      <c r="D13" s="3" t="s">
        <v>268</v>
      </c>
      <c r="E13" s="171" t="s">
        <v>580</v>
      </c>
      <c r="F13" s="152" t="s">
        <v>269</v>
      </c>
      <c r="G13" s="152" t="s">
        <v>270</v>
      </c>
      <c r="H13" s="153" t="s">
        <v>468</v>
      </c>
      <c r="I13" s="152" t="s">
        <v>271</v>
      </c>
      <c r="J13" s="153" t="s">
        <v>469</v>
      </c>
      <c r="K13" s="3"/>
      <c r="L13" s="150"/>
    </row>
    <row r="14" spans="1:12" ht="12" customHeight="1">
      <c r="A14" s="3"/>
      <c r="B14" s="3" t="s">
        <v>215</v>
      </c>
      <c r="C14" s="150" t="s">
        <v>272</v>
      </c>
      <c r="D14" s="3" t="s">
        <v>273</v>
      </c>
      <c r="E14" s="171" t="s">
        <v>581</v>
      </c>
      <c r="F14" s="152" t="s">
        <v>274</v>
      </c>
      <c r="G14" s="152" t="s">
        <v>275</v>
      </c>
      <c r="H14" s="153" t="s">
        <v>470</v>
      </c>
      <c r="I14" s="152" t="s">
        <v>276</v>
      </c>
      <c r="J14" s="153" t="s">
        <v>471</v>
      </c>
      <c r="K14" s="3"/>
      <c r="L14" s="150"/>
    </row>
    <row r="15" spans="1:12" ht="12" customHeight="1">
      <c r="A15" s="3"/>
      <c r="B15" s="3" t="s">
        <v>215</v>
      </c>
      <c r="C15" s="150" t="s">
        <v>164</v>
      </c>
      <c r="D15" s="3" t="s">
        <v>277</v>
      </c>
      <c r="E15" s="171" t="s">
        <v>582</v>
      </c>
      <c r="F15" s="152" t="s">
        <v>34</v>
      </c>
      <c r="G15" s="152" t="s">
        <v>278</v>
      </c>
      <c r="H15" s="153" t="s">
        <v>472</v>
      </c>
      <c r="I15" s="152" t="s">
        <v>279</v>
      </c>
      <c r="J15" s="153" t="s">
        <v>473</v>
      </c>
      <c r="K15" s="3"/>
      <c r="L15" s="150"/>
    </row>
    <row r="16" spans="1:12" ht="12" customHeight="1">
      <c r="A16" s="3"/>
      <c r="B16" s="3" t="s">
        <v>226</v>
      </c>
      <c r="C16" s="150" t="s">
        <v>280</v>
      </c>
      <c r="D16" s="3" t="s">
        <v>281</v>
      </c>
      <c r="E16" s="171" t="s">
        <v>583</v>
      </c>
      <c r="F16" s="152" t="s">
        <v>282</v>
      </c>
      <c r="G16" s="152" t="s">
        <v>283</v>
      </c>
      <c r="H16" s="153" t="s">
        <v>474</v>
      </c>
      <c r="I16" s="152" t="s">
        <v>284</v>
      </c>
      <c r="J16" s="153" t="s">
        <v>475</v>
      </c>
      <c r="K16" s="3"/>
      <c r="L16" s="150"/>
    </row>
    <row r="17" spans="1:12" ht="12" customHeight="1">
      <c r="A17" s="3"/>
      <c r="B17" s="3" t="s">
        <v>237</v>
      </c>
      <c r="C17" s="150" t="s">
        <v>285</v>
      </c>
      <c r="D17" s="3" t="s">
        <v>286</v>
      </c>
      <c r="E17" s="171" t="s">
        <v>584</v>
      </c>
      <c r="F17" s="152" t="s">
        <v>287</v>
      </c>
      <c r="G17" s="152" t="s">
        <v>260</v>
      </c>
      <c r="H17" s="153" t="s">
        <v>476</v>
      </c>
      <c r="I17" s="152" t="s">
        <v>288</v>
      </c>
      <c r="J17" s="153" t="s">
        <v>477</v>
      </c>
      <c r="K17" s="3"/>
      <c r="L17" s="150"/>
    </row>
    <row r="18" spans="1:12" ht="12" customHeight="1">
      <c r="A18" s="3"/>
      <c r="B18" s="3" t="s">
        <v>237</v>
      </c>
      <c r="C18" s="150" t="s">
        <v>289</v>
      </c>
      <c r="D18" s="3" t="s">
        <v>290</v>
      </c>
      <c r="E18" s="171" t="s">
        <v>585</v>
      </c>
      <c r="F18" s="152" t="s">
        <v>291</v>
      </c>
      <c r="G18" s="152" t="s">
        <v>292</v>
      </c>
      <c r="H18" s="153" t="s">
        <v>478</v>
      </c>
      <c r="I18" s="152" t="s">
        <v>293</v>
      </c>
      <c r="J18" s="153" t="s">
        <v>479</v>
      </c>
      <c r="K18" s="3"/>
      <c r="L18" s="150"/>
    </row>
    <row r="19" spans="1:12" ht="12" customHeight="1">
      <c r="A19" s="3"/>
      <c r="B19" s="3" t="s">
        <v>215</v>
      </c>
      <c r="C19" s="150" t="s">
        <v>294</v>
      </c>
      <c r="D19" s="3" t="s">
        <v>295</v>
      </c>
      <c r="E19" s="171" t="s">
        <v>586</v>
      </c>
      <c r="F19" s="152" t="s">
        <v>296</v>
      </c>
      <c r="G19" s="152" t="s">
        <v>297</v>
      </c>
      <c r="H19" s="153" t="s">
        <v>480</v>
      </c>
      <c r="I19" s="152" t="s">
        <v>298</v>
      </c>
      <c r="J19" s="153" t="s">
        <v>481</v>
      </c>
      <c r="K19" s="3"/>
      <c r="L19" s="150"/>
    </row>
    <row r="20" spans="1:12" ht="12" customHeight="1">
      <c r="A20" s="3"/>
      <c r="B20" s="3" t="s">
        <v>215</v>
      </c>
      <c r="C20" s="150" t="s">
        <v>299</v>
      </c>
      <c r="D20" s="3" t="s">
        <v>300</v>
      </c>
      <c r="E20" s="171" t="s">
        <v>587</v>
      </c>
      <c r="F20" s="152" t="s">
        <v>301</v>
      </c>
      <c r="G20" s="152" t="s">
        <v>302</v>
      </c>
      <c r="H20" s="153" t="s">
        <v>482</v>
      </c>
      <c r="I20" s="152" t="s">
        <v>303</v>
      </c>
      <c r="J20" s="153" t="s">
        <v>553</v>
      </c>
      <c r="K20" s="3"/>
      <c r="L20" s="150"/>
    </row>
    <row r="21" spans="1:12" ht="12" customHeight="1">
      <c r="A21" s="3"/>
      <c r="B21" s="3" t="s">
        <v>226</v>
      </c>
      <c r="C21" s="150" t="s">
        <v>304</v>
      </c>
      <c r="D21" s="3" t="s">
        <v>305</v>
      </c>
      <c r="E21" s="171" t="s">
        <v>588</v>
      </c>
      <c r="F21" s="152" t="s">
        <v>306</v>
      </c>
      <c r="G21" s="152" t="s">
        <v>307</v>
      </c>
      <c r="H21" s="153" t="s">
        <v>483</v>
      </c>
      <c r="I21" s="152" t="s">
        <v>308</v>
      </c>
      <c r="J21" s="153" t="s">
        <v>484</v>
      </c>
      <c r="K21" s="3"/>
      <c r="L21" s="150"/>
    </row>
    <row r="22" spans="1:12" ht="12" customHeight="1">
      <c r="A22" s="3"/>
      <c r="B22" s="3" t="s">
        <v>226</v>
      </c>
      <c r="C22" s="150" t="s">
        <v>184</v>
      </c>
      <c r="D22" s="3" t="s">
        <v>309</v>
      </c>
      <c r="E22" s="171" t="s">
        <v>589</v>
      </c>
      <c r="F22" s="152" t="s">
        <v>310</v>
      </c>
      <c r="G22" s="152" t="s">
        <v>311</v>
      </c>
      <c r="H22" s="153" t="s">
        <v>485</v>
      </c>
      <c r="I22" s="152" t="s">
        <v>312</v>
      </c>
      <c r="J22" s="153" t="s">
        <v>486</v>
      </c>
      <c r="K22" s="3"/>
      <c r="L22" s="150"/>
    </row>
    <row r="23" spans="1:12" ht="12" customHeight="1">
      <c r="A23" s="3"/>
      <c r="B23" s="3" t="s">
        <v>226</v>
      </c>
      <c r="C23" s="150" t="s">
        <v>313</v>
      </c>
      <c r="D23" s="3" t="s">
        <v>314</v>
      </c>
      <c r="E23" s="171" t="s">
        <v>590</v>
      </c>
      <c r="F23" s="152" t="s">
        <v>315</v>
      </c>
      <c r="G23" s="152" t="s">
        <v>316</v>
      </c>
      <c r="H23" s="153" t="s">
        <v>487</v>
      </c>
      <c r="I23" s="152" t="s">
        <v>317</v>
      </c>
      <c r="J23" s="153" t="s">
        <v>488</v>
      </c>
      <c r="K23" s="3"/>
      <c r="L23" s="150"/>
    </row>
    <row r="24" spans="1:12" ht="12" customHeight="1">
      <c r="A24" s="3"/>
      <c r="B24" s="3" t="s">
        <v>237</v>
      </c>
      <c r="C24" s="150" t="s">
        <v>318</v>
      </c>
      <c r="D24" s="3" t="s">
        <v>319</v>
      </c>
      <c r="E24" s="171" t="s">
        <v>591</v>
      </c>
      <c r="F24" s="152" t="s">
        <v>320</v>
      </c>
      <c r="G24" s="152" t="s">
        <v>321</v>
      </c>
      <c r="H24" s="153" t="s">
        <v>489</v>
      </c>
      <c r="I24" s="152" t="s">
        <v>322</v>
      </c>
      <c r="J24" s="153" t="s">
        <v>490</v>
      </c>
      <c r="K24" s="3"/>
      <c r="L24" s="150"/>
    </row>
    <row r="25" spans="1:12" ht="12" customHeight="1">
      <c r="A25" s="3"/>
      <c r="B25" s="3" t="s">
        <v>226</v>
      </c>
      <c r="C25" s="150" t="s">
        <v>323</v>
      </c>
      <c r="D25" s="3" t="s">
        <v>324</v>
      </c>
      <c r="E25" s="171" t="s">
        <v>592</v>
      </c>
      <c r="F25" s="152" t="s">
        <v>325</v>
      </c>
      <c r="G25" s="152" t="s">
        <v>326</v>
      </c>
      <c r="H25" s="153" t="s">
        <v>491</v>
      </c>
      <c r="I25" s="152" t="s">
        <v>327</v>
      </c>
      <c r="J25" s="153" t="s">
        <v>551</v>
      </c>
      <c r="K25" s="3"/>
      <c r="L25" s="150"/>
    </row>
    <row r="26" spans="1:12" ht="12" customHeight="1">
      <c r="A26" s="3"/>
      <c r="B26" s="3" t="s">
        <v>328</v>
      </c>
      <c r="C26" s="150" t="s">
        <v>329</v>
      </c>
      <c r="D26" s="3" t="s">
        <v>330</v>
      </c>
      <c r="E26" s="171" t="s">
        <v>593</v>
      </c>
      <c r="F26" s="152" t="s">
        <v>331</v>
      </c>
      <c r="G26" s="152" t="s">
        <v>332</v>
      </c>
      <c r="H26" s="153" t="s">
        <v>492</v>
      </c>
      <c r="I26" s="152" t="s">
        <v>333</v>
      </c>
      <c r="J26" s="153" t="s">
        <v>493</v>
      </c>
      <c r="K26" s="3"/>
      <c r="L26" s="150"/>
    </row>
    <row r="27" spans="1:12" ht="12" customHeight="1">
      <c r="A27" s="3"/>
      <c r="B27" s="3" t="s">
        <v>237</v>
      </c>
      <c r="C27" s="150" t="s">
        <v>334</v>
      </c>
      <c r="D27" s="3" t="s">
        <v>36</v>
      </c>
      <c r="E27" s="171" t="s">
        <v>594</v>
      </c>
      <c r="F27" s="152" t="s">
        <v>335</v>
      </c>
      <c r="G27" s="152" t="s">
        <v>336</v>
      </c>
      <c r="H27" s="153" t="s">
        <v>494</v>
      </c>
      <c r="I27" s="152" t="s">
        <v>337</v>
      </c>
      <c r="J27" s="153" t="s">
        <v>495</v>
      </c>
      <c r="K27" s="3"/>
      <c r="L27" s="150"/>
    </row>
    <row r="28" spans="1:12" ht="12" customHeight="1">
      <c r="A28" s="3"/>
      <c r="B28" s="3" t="s">
        <v>237</v>
      </c>
      <c r="C28" s="150" t="s">
        <v>338</v>
      </c>
      <c r="D28" s="3" t="s">
        <v>339</v>
      </c>
      <c r="E28" s="171" t="s">
        <v>595</v>
      </c>
      <c r="F28" s="152" t="s">
        <v>340</v>
      </c>
      <c r="G28" s="152" t="s">
        <v>341</v>
      </c>
      <c r="H28" s="153" t="s">
        <v>496</v>
      </c>
      <c r="I28" s="152" t="s">
        <v>342</v>
      </c>
      <c r="J28" s="153" t="s">
        <v>497</v>
      </c>
      <c r="K28" s="3"/>
      <c r="L28" s="150"/>
    </row>
    <row r="29" spans="1:12" ht="12" customHeight="1">
      <c r="A29" s="3"/>
      <c r="B29" s="3" t="s">
        <v>256</v>
      </c>
      <c r="C29" s="150" t="s">
        <v>343</v>
      </c>
      <c r="D29" s="3" t="s">
        <v>344</v>
      </c>
      <c r="E29" s="171" t="s">
        <v>596</v>
      </c>
      <c r="F29" s="152" t="s">
        <v>345</v>
      </c>
      <c r="G29" s="152" t="s">
        <v>346</v>
      </c>
      <c r="H29" s="153" t="s">
        <v>498</v>
      </c>
      <c r="I29" s="152" t="s">
        <v>347</v>
      </c>
      <c r="J29" s="153" t="s">
        <v>499</v>
      </c>
      <c r="K29" s="3"/>
      <c r="L29" s="150"/>
    </row>
    <row r="30" spans="1:12" ht="12" customHeight="1">
      <c r="A30" s="3"/>
      <c r="B30" s="3" t="s">
        <v>226</v>
      </c>
      <c r="C30" s="150" t="s">
        <v>348</v>
      </c>
      <c r="D30" s="3" t="s">
        <v>349</v>
      </c>
      <c r="E30" s="171" t="s">
        <v>597</v>
      </c>
      <c r="F30" s="152" t="s">
        <v>350</v>
      </c>
      <c r="G30" s="152" t="s">
        <v>351</v>
      </c>
      <c r="H30" s="153" t="s">
        <v>500</v>
      </c>
      <c r="I30" s="152" t="s">
        <v>352</v>
      </c>
      <c r="J30" s="153" t="s">
        <v>501</v>
      </c>
      <c r="K30" s="3"/>
      <c r="L30" s="150"/>
    </row>
    <row r="31" spans="1:12" ht="12" customHeight="1">
      <c r="A31" s="3"/>
      <c r="B31" s="3" t="s">
        <v>237</v>
      </c>
      <c r="C31" s="150" t="s">
        <v>353</v>
      </c>
      <c r="D31" s="3" t="s">
        <v>354</v>
      </c>
      <c r="E31" s="171" t="s">
        <v>598</v>
      </c>
      <c r="F31" s="152" t="s">
        <v>355</v>
      </c>
      <c r="G31" s="152" t="s">
        <v>356</v>
      </c>
      <c r="H31" s="153" t="s">
        <v>502</v>
      </c>
      <c r="I31" s="152" t="s">
        <v>357</v>
      </c>
      <c r="J31" s="153" t="s">
        <v>503</v>
      </c>
      <c r="K31" s="3"/>
      <c r="L31" s="150"/>
    </row>
    <row r="32" spans="1:12" ht="12" customHeight="1">
      <c r="A32" s="3"/>
      <c r="B32" s="3" t="s">
        <v>215</v>
      </c>
      <c r="C32" s="150" t="s">
        <v>179</v>
      </c>
      <c r="D32" s="3" t="s">
        <v>358</v>
      </c>
      <c r="E32" s="171" t="s">
        <v>599</v>
      </c>
      <c r="F32" s="152" t="s">
        <v>359</v>
      </c>
      <c r="G32" s="152" t="s">
        <v>360</v>
      </c>
      <c r="H32" s="153" t="s">
        <v>504</v>
      </c>
      <c r="I32" s="152" t="s">
        <v>361</v>
      </c>
      <c r="J32" s="153" t="s">
        <v>505</v>
      </c>
      <c r="K32" s="3"/>
      <c r="L32" s="150"/>
    </row>
    <row r="33" spans="1:12" ht="12" customHeight="1">
      <c r="A33" s="3"/>
      <c r="B33" s="3" t="s">
        <v>226</v>
      </c>
      <c r="C33" s="150" t="s">
        <v>362</v>
      </c>
      <c r="D33" s="3" t="s">
        <v>363</v>
      </c>
      <c r="E33" s="171" t="s">
        <v>600</v>
      </c>
      <c r="F33" s="152" t="s">
        <v>364</v>
      </c>
      <c r="G33" s="152" t="s">
        <v>365</v>
      </c>
      <c r="H33" s="153" t="s">
        <v>506</v>
      </c>
      <c r="I33" s="152" t="s">
        <v>366</v>
      </c>
      <c r="J33" s="153" t="s">
        <v>507</v>
      </c>
      <c r="K33" s="3"/>
      <c r="L33" s="150"/>
    </row>
    <row r="34" spans="1:12" ht="12" customHeight="1">
      <c r="A34" s="3"/>
      <c r="B34" s="3" t="s">
        <v>226</v>
      </c>
      <c r="C34" s="150" t="s">
        <v>367</v>
      </c>
      <c r="D34" s="3" t="s">
        <v>368</v>
      </c>
      <c r="E34" s="171" t="s">
        <v>601</v>
      </c>
      <c r="F34" s="152" t="s">
        <v>369</v>
      </c>
      <c r="G34" s="152" t="s">
        <v>365</v>
      </c>
      <c r="H34" s="153" t="s">
        <v>508</v>
      </c>
      <c r="I34" s="152" t="s">
        <v>366</v>
      </c>
      <c r="J34" s="153" t="s">
        <v>509</v>
      </c>
      <c r="K34" s="3"/>
      <c r="L34" s="150"/>
    </row>
    <row r="35" spans="1:12" ht="12" customHeight="1">
      <c r="A35" s="3"/>
      <c r="B35" s="3" t="s">
        <v>215</v>
      </c>
      <c r="C35" s="150" t="s">
        <v>370</v>
      </c>
      <c r="D35" s="3" t="s">
        <v>371</v>
      </c>
      <c r="E35" s="171" t="s">
        <v>602</v>
      </c>
      <c r="F35" s="152" t="s">
        <v>372</v>
      </c>
      <c r="G35" s="152" t="s">
        <v>373</v>
      </c>
      <c r="H35" s="153" t="s">
        <v>510</v>
      </c>
      <c r="I35" s="152" t="s">
        <v>374</v>
      </c>
      <c r="J35" s="153" t="s">
        <v>511</v>
      </c>
      <c r="K35" s="3"/>
      <c r="L35" s="150"/>
    </row>
    <row r="36" spans="1:12" ht="12" customHeight="1">
      <c r="A36" s="3"/>
      <c r="B36" s="3" t="s">
        <v>215</v>
      </c>
      <c r="C36" s="150" t="s">
        <v>375</v>
      </c>
      <c r="D36" s="3" t="s">
        <v>376</v>
      </c>
      <c r="E36" s="171" t="s">
        <v>603</v>
      </c>
      <c r="F36" s="152" t="s">
        <v>377</v>
      </c>
      <c r="G36" s="152" t="s">
        <v>378</v>
      </c>
      <c r="H36" s="153" t="s">
        <v>512</v>
      </c>
      <c r="I36" s="152" t="s">
        <v>629</v>
      </c>
      <c r="J36" s="153" t="s">
        <v>630</v>
      </c>
      <c r="K36" s="3"/>
      <c r="L36" s="150"/>
    </row>
    <row r="37" spans="1:12" ht="12" customHeight="1">
      <c r="A37" s="3"/>
      <c r="B37" s="3" t="s">
        <v>215</v>
      </c>
      <c r="C37" s="150" t="s">
        <v>379</v>
      </c>
      <c r="D37" s="3" t="s">
        <v>380</v>
      </c>
      <c r="E37" s="171" t="s">
        <v>604</v>
      </c>
      <c r="F37" s="153" t="s">
        <v>513</v>
      </c>
      <c r="G37" s="152" t="s">
        <v>514</v>
      </c>
      <c r="H37" s="153" t="s">
        <v>515</v>
      </c>
      <c r="I37" s="153" t="s">
        <v>516</v>
      </c>
      <c r="J37" s="153" t="s">
        <v>517</v>
      </c>
      <c r="K37" s="3"/>
      <c r="L37" s="150"/>
    </row>
    <row r="38" spans="1:12" ht="12" customHeight="1">
      <c r="A38" s="3"/>
      <c r="B38" s="3" t="s">
        <v>381</v>
      </c>
      <c r="C38" s="150" t="s">
        <v>389</v>
      </c>
      <c r="D38" s="3" t="s">
        <v>38</v>
      </c>
      <c r="E38" s="171" t="s">
        <v>605</v>
      </c>
      <c r="F38" s="152" t="s">
        <v>382</v>
      </c>
      <c r="G38" s="152" t="s">
        <v>383</v>
      </c>
      <c r="H38" s="153" t="s">
        <v>521</v>
      </c>
      <c r="I38" s="152" t="s">
        <v>384</v>
      </c>
      <c r="J38" s="153" t="s">
        <v>522</v>
      </c>
      <c r="K38" s="3"/>
      <c r="L38" s="150"/>
    </row>
    <row r="39" spans="1:12" ht="12" customHeight="1">
      <c r="A39" s="3"/>
      <c r="B39" s="3" t="s">
        <v>221</v>
      </c>
      <c r="C39" s="150" t="s">
        <v>391</v>
      </c>
      <c r="D39" s="3" t="s">
        <v>37</v>
      </c>
      <c r="E39" s="171" t="s">
        <v>606</v>
      </c>
      <c r="F39" s="152" t="s">
        <v>385</v>
      </c>
      <c r="G39" s="152" t="s">
        <v>386</v>
      </c>
      <c r="H39" s="153" t="s">
        <v>523</v>
      </c>
      <c r="I39" s="152" t="s">
        <v>387</v>
      </c>
      <c r="J39" s="153" t="s">
        <v>524</v>
      </c>
      <c r="K39" s="3"/>
      <c r="L39" s="150"/>
    </row>
    <row r="40" spans="1:12" ht="12" customHeight="1">
      <c r="A40" s="3"/>
      <c r="B40" s="3" t="s">
        <v>388</v>
      </c>
      <c r="C40" s="150" t="s">
        <v>640</v>
      </c>
      <c r="D40" s="3" t="s">
        <v>392</v>
      </c>
      <c r="E40" s="171" t="s">
        <v>608</v>
      </c>
      <c r="F40" s="152" t="s">
        <v>393</v>
      </c>
      <c r="G40" s="152" t="s">
        <v>394</v>
      </c>
      <c r="H40" s="153" t="s">
        <v>518</v>
      </c>
      <c r="I40" s="152" t="s">
        <v>395</v>
      </c>
      <c r="J40" s="153" t="s">
        <v>519</v>
      </c>
      <c r="K40" s="3"/>
      <c r="L40" s="150"/>
    </row>
    <row r="41" spans="1:12" ht="12" customHeight="1">
      <c r="A41" s="3"/>
      <c r="B41" s="3" t="s">
        <v>215</v>
      </c>
      <c r="C41" s="150" t="s">
        <v>641</v>
      </c>
      <c r="D41" s="3" t="s">
        <v>397</v>
      </c>
      <c r="E41" s="171" t="s">
        <v>609</v>
      </c>
      <c r="F41" s="152" t="s">
        <v>623</v>
      </c>
      <c r="G41" s="152" t="s">
        <v>398</v>
      </c>
      <c r="H41" s="153" t="s">
        <v>520</v>
      </c>
      <c r="I41" s="152" t="s">
        <v>399</v>
      </c>
      <c r="J41" s="153" t="s">
        <v>552</v>
      </c>
      <c r="K41" s="3"/>
      <c r="L41" s="150"/>
    </row>
    <row r="42" spans="1:12" ht="12" customHeight="1">
      <c r="A42" s="3"/>
      <c r="B42" s="3" t="s">
        <v>215</v>
      </c>
      <c r="C42" s="150" t="s">
        <v>396</v>
      </c>
      <c r="D42" s="3" t="s">
        <v>560</v>
      </c>
      <c r="E42" s="171" t="s">
        <v>610</v>
      </c>
      <c r="F42" s="152" t="s">
        <v>561</v>
      </c>
      <c r="G42" s="152" t="s">
        <v>562</v>
      </c>
      <c r="H42" s="153" t="s">
        <v>565</v>
      </c>
      <c r="I42" s="153" t="s">
        <v>563</v>
      </c>
      <c r="J42" s="170" t="s">
        <v>564</v>
      </c>
      <c r="K42" s="3"/>
      <c r="L42" s="150"/>
    </row>
    <row r="43" spans="2:6" ht="13.5">
      <c r="B43" s="3" t="s">
        <v>215</v>
      </c>
      <c r="C43" s="150" t="s">
        <v>644</v>
      </c>
      <c r="D43" s="171" t="s">
        <v>645</v>
      </c>
      <c r="E43" s="171" t="s">
        <v>646</v>
      </c>
      <c r="F43" s="153" t="s">
        <v>647</v>
      </c>
    </row>
    <row r="44" spans="1:12" ht="13.5">
      <c r="A44" s="3" t="s">
        <v>400</v>
      </c>
      <c r="B44" s="3" t="s">
        <v>401</v>
      </c>
      <c r="C44" s="150">
        <v>42</v>
      </c>
      <c r="D44" s="3" t="s">
        <v>402</v>
      </c>
      <c r="E44" s="171" t="s">
        <v>611</v>
      </c>
      <c r="F44" s="152" t="s">
        <v>403</v>
      </c>
      <c r="G44" s="152" t="s">
        <v>404</v>
      </c>
      <c r="H44" s="152" t="s">
        <v>405</v>
      </c>
      <c r="I44" s="152" t="s">
        <v>406</v>
      </c>
      <c r="J44" s="153" t="s">
        <v>525</v>
      </c>
      <c r="K44" s="3"/>
      <c r="L44" s="150"/>
    </row>
    <row r="45" spans="1:12" ht="13.5">
      <c r="A45" s="3"/>
      <c r="B45" s="3" t="s">
        <v>401</v>
      </c>
      <c r="C45" s="150">
        <v>43</v>
      </c>
      <c r="D45" s="3" t="s">
        <v>407</v>
      </c>
      <c r="E45" s="171" t="s">
        <v>612</v>
      </c>
      <c r="F45" s="152" t="s">
        <v>408</v>
      </c>
      <c r="G45" s="152" t="s">
        <v>409</v>
      </c>
      <c r="H45" s="152" t="s">
        <v>410</v>
      </c>
      <c r="I45" s="152" t="s">
        <v>411</v>
      </c>
      <c r="J45" s="153" t="s">
        <v>526</v>
      </c>
      <c r="K45" s="3"/>
      <c r="L45" s="150"/>
    </row>
    <row r="46" spans="1:12" ht="13.5">
      <c r="A46" s="3"/>
      <c r="B46" s="3" t="s">
        <v>401</v>
      </c>
      <c r="C46" s="150">
        <v>44</v>
      </c>
      <c r="D46" s="3" t="s">
        <v>412</v>
      </c>
      <c r="E46" s="171" t="s">
        <v>613</v>
      </c>
      <c r="F46" s="152" t="s">
        <v>413</v>
      </c>
      <c r="G46" s="152" t="s">
        <v>414</v>
      </c>
      <c r="H46" s="152" t="s">
        <v>415</v>
      </c>
      <c r="I46" s="152" t="s">
        <v>416</v>
      </c>
      <c r="J46" s="153" t="s">
        <v>527</v>
      </c>
      <c r="K46" s="3"/>
      <c r="L46" s="150"/>
    </row>
    <row r="47" spans="1:12" ht="13.5">
      <c r="A47" s="3"/>
      <c r="B47" s="3" t="s">
        <v>401</v>
      </c>
      <c r="C47" s="150">
        <v>45</v>
      </c>
      <c r="D47" s="3" t="s">
        <v>417</v>
      </c>
      <c r="E47" s="171" t="s">
        <v>614</v>
      </c>
      <c r="F47" s="152" t="s">
        <v>418</v>
      </c>
      <c r="G47" s="152" t="s">
        <v>419</v>
      </c>
      <c r="H47" s="152" t="s">
        <v>420</v>
      </c>
      <c r="I47" s="152" t="s">
        <v>421</v>
      </c>
      <c r="J47" s="153" t="s">
        <v>528</v>
      </c>
      <c r="K47" s="3"/>
      <c r="L47" s="150"/>
    </row>
    <row r="48" spans="1:12" ht="13.5">
      <c r="A48" s="3"/>
      <c r="B48" s="3" t="s">
        <v>422</v>
      </c>
      <c r="C48" s="150">
        <v>46</v>
      </c>
      <c r="D48" s="3" t="s">
        <v>423</v>
      </c>
      <c r="E48" s="171" t="s">
        <v>615</v>
      </c>
      <c r="F48" s="155" t="s">
        <v>424</v>
      </c>
      <c r="G48" s="155" t="s">
        <v>425</v>
      </c>
      <c r="H48" s="155" t="s">
        <v>426</v>
      </c>
      <c r="I48" s="155" t="s">
        <v>427</v>
      </c>
      <c r="J48" s="153" t="s">
        <v>529</v>
      </c>
      <c r="K48" s="3"/>
      <c r="L48" s="150"/>
    </row>
    <row r="49" spans="1:12" ht="13.5">
      <c r="A49" s="3"/>
      <c r="B49" s="3" t="s">
        <v>428</v>
      </c>
      <c r="C49" s="150">
        <v>47</v>
      </c>
      <c r="D49" s="3" t="s">
        <v>429</v>
      </c>
      <c r="E49" s="171" t="s">
        <v>616</v>
      </c>
      <c r="F49" s="155" t="s">
        <v>430</v>
      </c>
      <c r="G49" s="155" t="s">
        <v>431</v>
      </c>
      <c r="H49" s="155" t="s">
        <v>432</v>
      </c>
      <c r="I49" s="155" t="s">
        <v>433</v>
      </c>
      <c r="J49" s="153" t="s">
        <v>530</v>
      </c>
      <c r="K49" s="3"/>
      <c r="L49" s="150"/>
    </row>
    <row r="50" spans="1:12" ht="13.5">
      <c r="A50" s="3"/>
      <c r="B50" s="3" t="s">
        <v>434</v>
      </c>
      <c r="C50" s="150">
        <v>48</v>
      </c>
      <c r="D50" s="3" t="s">
        <v>435</v>
      </c>
      <c r="E50" s="171" t="s">
        <v>617</v>
      </c>
      <c r="F50" s="155" t="s">
        <v>436</v>
      </c>
      <c r="G50" s="155" t="s">
        <v>437</v>
      </c>
      <c r="H50" s="155" t="s">
        <v>438</v>
      </c>
      <c r="I50" s="155" t="s">
        <v>439</v>
      </c>
      <c r="J50" s="153" t="s">
        <v>531</v>
      </c>
      <c r="K50" s="3"/>
      <c r="L50" s="150"/>
    </row>
    <row r="51" spans="1:12" ht="13.5">
      <c r="A51" s="3" t="s">
        <v>0</v>
      </c>
      <c r="B51" s="3" t="s">
        <v>1</v>
      </c>
      <c r="C51" s="150">
        <v>49</v>
      </c>
      <c r="D51" s="3" t="s">
        <v>2</v>
      </c>
      <c r="E51" s="171" t="s">
        <v>618</v>
      </c>
      <c r="F51" s="152" t="s">
        <v>3</v>
      </c>
      <c r="G51" s="153" t="s">
        <v>4</v>
      </c>
      <c r="H51" s="153" t="s">
        <v>532</v>
      </c>
      <c r="I51" s="153" t="s">
        <v>5</v>
      </c>
      <c r="J51" s="153" t="s">
        <v>533</v>
      </c>
      <c r="K51" s="3"/>
      <c r="L51" s="150"/>
    </row>
    <row r="52" spans="1:12" ht="13.5">
      <c r="A52" s="3"/>
      <c r="B52" s="3" t="s">
        <v>6</v>
      </c>
      <c r="C52" s="150">
        <v>50</v>
      </c>
      <c r="D52" s="3" t="s">
        <v>7</v>
      </c>
      <c r="E52" s="171" t="s">
        <v>619</v>
      </c>
      <c r="F52" s="153" t="s">
        <v>534</v>
      </c>
      <c r="G52" s="153" t="s">
        <v>535</v>
      </c>
      <c r="H52" s="153" t="s">
        <v>536</v>
      </c>
      <c r="I52" s="153" t="s">
        <v>537</v>
      </c>
      <c r="J52" s="153" t="s">
        <v>538</v>
      </c>
      <c r="K52" s="3"/>
      <c r="L52" s="150"/>
    </row>
    <row r="53" spans="1:12" ht="13.5">
      <c r="A53" s="3"/>
      <c r="B53" s="3" t="s">
        <v>8</v>
      </c>
      <c r="C53" s="150">
        <v>51</v>
      </c>
      <c r="D53" s="3" t="s">
        <v>9</v>
      </c>
      <c r="E53" s="171" t="s">
        <v>620</v>
      </c>
      <c r="F53" s="152" t="s">
        <v>10</v>
      </c>
      <c r="G53" s="153" t="s">
        <v>11</v>
      </c>
      <c r="H53" s="153" t="s">
        <v>539</v>
      </c>
      <c r="I53" s="153" t="s">
        <v>12</v>
      </c>
      <c r="J53" s="153" t="s">
        <v>540</v>
      </c>
      <c r="K53" s="3"/>
      <c r="L53" s="150"/>
    </row>
    <row r="54" spans="1:12" ht="13.5">
      <c r="A54" s="3"/>
      <c r="B54" s="3" t="s">
        <v>13</v>
      </c>
      <c r="C54" s="150">
        <v>52</v>
      </c>
      <c r="D54" s="3" t="s">
        <v>39</v>
      </c>
      <c r="E54" s="171" t="s">
        <v>621</v>
      </c>
      <c r="F54" s="153" t="s">
        <v>541</v>
      </c>
      <c r="G54" s="153" t="s">
        <v>542</v>
      </c>
      <c r="H54" s="153" t="s">
        <v>543</v>
      </c>
      <c r="I54" s="153" t="s">
        <v>544</v>
      </c>
      <c r="J54" s="153" t="s">
        <v>545</v>
      </c>
      <c r="K54" s="3"/>
      <c r="L54" s="150"/>
    </row>
    <row r="55" spans="1:12" ht="12" customHeight="1">
      <c r="A55" s="3"/>
      <c r="B55" s="3" t="s">
        <v>388</v>
      </c>
      <c r="C55" s="150" t="s">
        <v>642</v>
      </c>
      <c r="D55" s="3" t="s">
        <v>390</v>
      </c>
      <c r="E55" s="171" t="s">
        <v>607</v>
      </c>
      <c r="F55" s="153" t="s">
        <v>546</v>
      </c>
      <c r="G55" s="153" t="s">
        <v>547</v>
      </c>
      <c r="H55" s="153" t="s">
        <v>548</v>
      </c>
      <c r="I55" s="153" t="s">
        <v>549</v>
      </c>
      <c r="J55" s="153" t="s">
        <v>550</v>
      </c>
      <c r="K55" s="3"/>
      <c r="L55" s="150"/>
    </row>
    <row r="56" spans="1:12" ht="13.5">
      <c r="A56" s="3"/>
      <c r="B56" s="3" t="s">
        <v>14</v>
      </c>
      <c r="C56" s="150" t="s">
        <v>643</v>
      </c>
      <c r="D56" s="3" t="s">
        <v>559</v>
      </c>
      <c r="E56" s="171" t="s">
        <v>622</v>
      </c>
      <c r="F56" s="3" t="s">
        <v>554</v>
      </c>
      <c r="G56" s="153" t="s">
        <v>555</v>
      </c>
      <c r="H56" s="153" t="s">
        <v>558</v>
      </c>
      <c r="I56" s="154" t="s">
        <v>556</v>
      </c>
      <c r="J56" s="153" t="s">
        <v>557</v>
      </c>
      <c r="K56" s="3"/>
      <c r="L56" s="150"/>
    </row>
    <row r="57" ht="13.5">
      <c r="A57" s="3"/>
    </row>
    <row r="58" spans="1:3" ht="13.5">
      <c r="A58" s="11"/>
      <c r="B58" s="11"/>
      <c r="C58" s="137"/>
    </row>
    <row r="59" spans="1:4" ht="13.5">
      <c r="A59" s="11"/>
      <c r="B59" s="11"/>
      <c r="C59" s="137"/>
      <c r="D59" s="11"/>
    </row>
    <row r="60" spans="1:4" ht="13.5">
      <c r="A60" s="11"/>
      <c r="B60" s="11"/>
      <c r="C60" s="137"/>
      <c r="D60" s="11"/>
    </row>
    <row r="61" spans="1:4" ht="13.5">
      <c r="A61" s="11"/>
      <c r="B61" s="11"/>
      <c r="C61" s="137"/>
      <c r="D61" s="11"/>
    </row>
    <row r="62" spans="1:4" ht="13.5">
      <c r="A62" s="11"/>
      <c r="B62" s="11"/>
      <c r="C62" s="137"/>
      <c r="D62" s="11"/>
    </row>
    <row r="63" spans="1:4" ht="13.5">
      <c r="A63" s="11"/>
      <c r="B63" s="11"/>
      <c r="C63" s="137"/>
      <c r="D63" s="11"/>
    </row>
    <row r="64" spans="1:9" ht="13.5">
      <c r="A64" s="11"/>
      <c r="B64" s="11"/>
      <c r="C64" s="137"/>
      <c r="D64" s="11"/>
      <c r="F64" s="152" t="s">
        <v>15</v>
      </c>
      <c r="G64" s="152" t="s">
        <v>16</v>
      </c>
      <c r="H64" s="152" t="s">
        <v>17</v>
      </c>
      <c r="I64" s="152" t="s">
        <v>18</v>
      </c>
    </row>
    <row r="65" spans="1:9" ht="13.5">
      <c r="A65" s="11"/>
      <c r="B65" s="11"/>
      <c r="C65" s="137"/>
      <c r="D65" s="11"/>
      <c r="F65" s="152" t="s">
        <v>19</v>
      </c>
      <c r="G65" s="152" t="s">
        <v>20</v>
      </c>
      <c r="H65" s="152" t="s">
        <v>21</v>
      </c>
      <c r="I65" s="152" t="s">
        <v>22</v>
      </c>
    </row>
    <row r="66" spans="1:9" ht="13.5">
      <c r="A66" s="11"/>
      <c r="B66" s="11"/>
      <c r="C66" s="137"/>
      <c r="D66" s="11"/>
      <c r="F66" s="152" t="s">
        <v>23</v>
      </c>
      <c r="G66" s="152" t="s">
        <v>24</v>
      </c>
      <c r="H66" s="152" t="s">
        <v>25</v>
      </c>
      <c r="I66" s="152" t="s">
        <v>26</v>
      </c>
    </row>
    <row r="67" spans="1:9" ht="13.5">
      <c r="A67" s="11"/>
      <c r="B67" s="11"/>
      <c r="C67" s="137"/>
      <c r="D67" s="11"/>
      <c r="F67" s="152" t="s">
        <v>27</v>
      </c>
      <c r="G67" s="152" t="s">
        <v>28</v>
      </c>
      <c r="H67" s="152" t="s">
        <v>29</v>
      </c>
      <c r="I67" s="152" t="s">
        <v>30</v>
      </c>
    </row>
    <row r="68" spans="1:9" ht="13.5">
      <c r="A68" s="11"/>
      <c r="B68" s="11"/>
      <c r="C68" s="137"/>
      <c r="D68" s="11"/>
      <c r="F68" s="152" t="s">
        <v>35</v>
      </c>
      <c r="G68" s="152" t="s">
        <v>31</v>
      </c>
      <c r="H68" s="152" t="s">
        <v>32</v>
      </c>
      <c r="I68" s="152" t="s">
        <v>33</v>
      </c>
    </row>
    <row r="69" spans="1:4" ht="13.5">
      <c r="A69" s="11"/>
      <c r="B69" s="11"/>
      <c r="C69" s="137"/>
      <c r="D69" s="11"/>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既定</dc:creator>
  <cp:keywords/>
  <dc:description/>
  <cp:lastModifiedBy>nagahama</cp:lastModifiedBy>
  <cp:lastPrinted>2018-05-18T05:08:08Z</cp:lastPrinted>
  <dcterms:created xsi:type="dcterms:W3CDTF">2003-05-22T09:40:17Z</dcterms:created>
  <dcterms:modified xsi:type="dcterms:W3CDTF">2019-04-21T13:31:16Z</dcterms:modified>
  <cp:category/>
  <cp:version/>
  <cp:contentType/>
  <cp:contentStatus/>
</cp:coreProperties>
</file>